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02_Aston\配布用書類\01_CS-21関連\01_会員DL用資料\06_積算関連資料\02_塗布工法単価関連書類\05_都道府県別_施工単価_試算例\"/>
    </mc:Choice>
  </mc:AlternateContent>
  <xr:revisionPtr revIDLastSave="0" documentId="13_ncr:1_{805DAE1B-C748-48F0-B2BE-53550D7F57AE}" xr6:coauthVersionLast="47" xr6:coauthVersionMax="47" xr10:uidLastSave="{00000000-0000-0000-0000-000000000000}"/>
  <bookViews>
    <workbookView xWindow="-120" yWindow="-120" windowWidth="29040" windowHeight="15720" activeTab="2" xr2:uid="{00000000-000D-0000-FFFF-FFFF00000000}"/>
  </bookViews>
  <sheets>
    <sheet name="0_資料説明" sheetId="7" r:id="rId1"/>
    <sheet name="1_設計労務単価" sheetId="10" r:id="rId2"/>
    <sheet name="2_試算結果まとめ" sheetId="13" r:id="rId3"/>
    <sheet name="3_CS1_試算結果" sheetId="17" r:id="rId4"/>
    <sheet name="4_CS2_試算結果" sheetId="18" r:id="rId5"/>
    <sheet name="5_ネオ_試算結果" sheetId="15" r:id="rId6"/>
    <sheet name="6_ビルダー_試算結果" sheetId="16" r:id="rId7"/>
  </sheets>
  <definedNames>
    <definedName name="Back" localSheetId="3">#REF!,#REF!,#REF!,#REF!,#REF!,#REF!,#REF!,#REF!,#REF!,#REF!,#REF!,#REF!</definedName>
    <definedName name="Back" localSheetId="4">#REF!,#REF!,#REF!,#REF!,#REF!,#REF!,#REF!,#REF!,#REF!,#REF!,#REF!,#REF!</definedName>
    <definedName name="Back">#REF!,#REF!,#REF!,#REF!,#REF!,#REF!,#REF!,#REF!,#REF!,#REF!,#REF!,#REF!</definedName>
    <definedName name="back1" localSheetId="3">#REF!,#REF!,#REF!,#REF!,#REF!,#REF!,#REF!,#REF!,#REF!,#REF!,#REF!,#REF!</definedName>
    <definedName name="back1" localSheetId="4">#REF!,#REF!,#REF!,#REF!,#REF!,#REF!,#REF!,#REF!,#REF!,#REF!,#REF!,#REF!</definedName>
    <definedName name="back1">#REF!,#REF!,#REF!,#REF!,#REF!,#REF!,#REF!,#REF!,#REF!,#REF!,#REF!,#REF!</definedName>
    <definedName name="_xlnm.Print_Area" localSheetId="0">'0_資料説明'!$A$1:$AM$77</definedName>
    <definedName name="あ" localSheetId="3">#REF!,#REF!,#REF!,#REF!,#REF!,#REF!,#REF!,#REF!,#REF!,#REF!,#REF!,#REF!</definedName>
    <definedName name="あ" localSheetId="4">#REF!,#REF!,#REF!,#REF!,#REF!,#REF!,#REF!,#REF!,#REF!,#REF!,#REF!,#REF!</definedName>
    <definedName name="あ">#REF!,#REF!,#REF!,#REF!,#REF!,#REF!,#REF!,#REF!,#REF!,#REF!,#REF!,#REF!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7" l="1"/>
  <c r="E7" i="18"/>
  <c r="E7" i="15"/>
  <c r="E7" i="16"/>
  <c r="S59" i="13" l="1"/>
  <c r="R59" i="13"/>
  <c r="Q59" i="13"/>
  <c r="T58" i="13"/>
  <c r="T59" i="13" s="1"/>
  <c r="S58" i="13"/>
  <c r="R58" i="13"/>
  <c r="Q58" i="13"/>
  <c r="T54" i="13"/>
  <c r="S54" i="13"/>
  <c r="R54" i="13"/>
  <c r="Q54" i="13"/>
  <c r="M54" i="13" l="1"/>
  <c r="M58" i="13" s="1"/>
  <c r="M59" i="13" s="1"/>
  <c r="L54" i="13"/>
  <c r="L58" i="13" s="1"/>
  <c r="L59" i="13" s="1"/>
  <c r="K54" i="13"/>
  <c r="J54" i="13"/>
  <c r="K58" i="13" l="1"/>
  <c r="K59" i="13" s="1"/>
  <c r="J58" i="13"/>
  <c r="J59" i="13" s="1"/>
  <c r="E26" i="16" l="1"/>
  <c r="E26" i="18"/>
  <c r="E26" i="17"/>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8" i="16"/>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8" i="15"/>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8" i="18"/>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8" i="17"/>
  <c r="E9" i="18" l="1"/>
  <c r="E10" i="16" l="1"/>
  <c r="E10" i="18"/>
  <c r="E10" i="17"/>
  <c r="D7" i="15" l="1"/>
  <c r="F7" i="15" l="1"/>
  <c r="E8" i="15" l="1"/>
  <c r="E53" i="16"/>
  <c r="E25" i="16"/>
  <c r="E9" i="16"/>
  <c r="E11" i="16"/>
  <c r="E12" i="16"/>
  <c r="E13" i="16"/>
  <c r="E14" i="16"/>
  <c r="E15" i="16"/>
  <c r="E16" i="16"/>
  <c r="E17" i="16"/>
  <c r="E18" i="16"/>
  <c r="E19" i="16"/>
  <c r="E20" i="16"/>
  <c r="E21" i="16"/>
  <c r="E22" i="16"/>
  <c r="E23" i="16"/>
  <c r="E24"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4" i="16"/>
  <c r="E8" i="16"/>
  <c r="E53" i="18"/>
  <c r="E25" i="18"/>
  <c r="E53" i="17"/>
  <c r="E25" i="17"/>
  <c r="E9" i="17"/>
  <c r="D9" i="17"/>
  <c r="D10" i="17"/>
  <c r="D11" i="17"/>
  <c r="E11" i="17"/>
  <c r="D12" i="17"/>
  <c r="E12" i="17"/>
  <c r="D13" i="17"/>
  <c r="E13" i="17"/>
  <c r="D14" i="17"/>
  <c r="E14" i="17"/>
  <c r="D15" i="17"/>
  <c r="E15" i="17"/>
  <c r="D16" i="17"/>
  <c r="E16" i="17"/>
  <c r="D17" i="17"/>
  <c r="E17" i="17"/>
  <c r="D18" i="17"/>
  <c r="E18" i="17"/>
  <c r="D19" i="17"/>
  <c r="E19" i="17"/>
  <c r="D20" i="17"/>
  <c r="E20" i="17"/>
  <c r="D21" i="17"/>
  <c r="E21" i="17"/>
  <c r="D22" i="17"/>
  <c r="E22" i="17"/>
  <c r="D23" i="17"/>
  <c r="E23" i="17"/>
  <c r="D24" i="17"/>
  <c r="E24" i="17"/>
  <c r="D25" i="17"/>
  <c r="D26" i="17"/>
  <c r="D27" i="17"/>
  <c r="E27" i="17"/>
  <c r="D28" i="17"/>
  <c r="E28" i="17"/>
  <c r="D29" i="17"/>
  <c r="E29" i="17"/>
  <c r="D30" i="17"/>
  <c r="E30" i="17"/>
  <c r="D31" i="17"/>
  <c r="E31" i="17"/>
  <c r="D32" i="17"/>
  <c r="E32" i="17"/>
  <c r="D33" i="17"/>
  <c r="E33" i="17"/>
  <c r="D34" i="17"/>
  <c r="E34" i="17"/>
  <c r="D35" i="17"/>
  <c r="E35" i="17"/>
  <c r="D36" i="17"/>
  <c r="E36" i="17"/>
  <c r="D37" i="17"/>
  <c r="E37" i="17"/>
  <c r="D38" i="17"/>
  <c r="E38" i="17"/>
  <c r="D39" i="17"/>
  <c r="E39" i="17"/>
  <c r="D40" i="17"/>
  <c r="E40" i="17"/>
  <c r="D41" i="17"/>
  <c r="E41" i="17"/>
  <c r="D42" i="17"/>
  <c r="E42" i="17"/>
  <c r="D43" i="17"/>
  <c r="E43" i="17"/>
  <c r="D44" i="17"/>
  <c r="E44" i="17"/>
  <c r="D45" i="17"/>
  <c r="E45" i="17"/>
  <c r="D46" i="17"/>
  <c r="E46" i="17"/>
  <c r="D47" i="17"/>
  <c r="E47" i="17"/>
  <c r="D48" i="17"/>
  <c r="E48" i="17"/>
  <c r="D49" i="17"/>
  <c r="E49" i="17"/>
  <c r="D50" i="17"/>
  <c r="E50" i="17"/>
  <c r="D51" i="17"/>
  <c r="E51" i="17"/>
  <c r="D52" i="17"/>
  <c r="E52" i="17"/>
  <c r="D53" i="17"/>
  <c r="D54" i="17"/>
  <c r="E54" i="17"/>
  <c r="E8" i="17"/>
  <c r="D8" i="17"/>
  <c r="D7" i="17"/>
  <c r="D9" i="18"/>
  <c r="F9" i="18" s="1"/>
  <c r="D10" i="18"/>
  <c r="F10" i="18" s="1"/>
  <c r="D11" i="18"/>
  <c r="E11" i="18"/>
  <c r="D12" i="18"/>
  <c r="E12" i="18"/>
  <c r="D13" i="18"/>
  <c r="E13" i="18"/>
  <c r="D14" i="18"/>
  <c r="E14" i="18"/>
  <c r="D15" i="18"/>
  <c r="E15" i="18"/>
  <c r="D16" i="18"/>
  <c r="E16" i="18"/>
  <c r="D17" i="18"/>
  <c r="E17" i="18"/>
  <c r="D18" i="18"/>
  <c r="E18" i="18"/>
  <c r="D19" i="18"/>
  <c r="E19" i="18"/>
  <c r="D20" i="18"/>
  <c r="E20" i="18"/>
  <c r="D21" i="18"/>
  <c r="E21" i="18"/>
  <c r="D22" i="18"/>
  <c r="E22" i="18"/>
  <c r="D23" i="18"/>
  <c r="E23" i="18"/>
  <c r="D24" i="18"/>
  <c r="E24" i="18"/>
  <c r="D25" i="18"/>
  <c r="D26" i="18"/>
  <c r="D27" i="18"/>
  <c r="E27" i="18"/>
  <c r="D28" i="18"/>
  <c r="E28" i="18"/>
  <c r="D29" i="18"/>
  <c r="E29" i="18"/>
  <c r="D30" i="18"/>
  <c r="E30" i="18"/>
  <c r="D31" i="18"/>
  <c r="E31" i="18"/>
  <c r="D32" i="18"/>
  <c r="E32" i="18"/>
  <c r="D33" i="18"/>
  <c r="E33" i="18"/>
  <c r="D34" i="18"/>
  <c r="E34" i="18"/>
  <c r="D35" i="18"/>
  <c r="E35" i="18"/>
  <c r="D36" i="18"/>
  <c r="E36" i="18"/>
  <c r="D37" i="18"/>
  <c r="E37" i="18"/>
  <c r="D38" i="18"/>
  <c r="E38" i="18"/>
  <c r="D39" i="18"/>
  <c r="E39" i="18"/>
  <c r="D40" i="18"/>
  <c r="E40" i="18"/>
  <c r="D41" i="18"/>
  <c r="E41" i="18"/>
  <c r="D42" i="18"/>
  <c r="E42" i="18"/>
  <c r="D43" i="18"/>
  <c r="E43" i="18"/>
  <c r="D44" i="18"/>
  <c r="E44" i="18"/>
  <c r="D45" i="18"/>
  <c r="E45" i="18"/>
  <c r="D46" i="18"/>
  <c r="E46" i="18"/>
  <c r="D47" i="18"/>
  <c r="E47" i="18"/>
  <c r="D48" i="18"/>
  <c r="E48" i="18"/>
  <c r="D49" i="18"/>
  <c r="E49" i="18"/>
  <c r="D50" i="18"/>
  <c r="E50" i="18"/>
  <c r="D51" i="18"/>
  <c r="E51" i="18"/>
  <c r="D52" i="18"/>
  <c r="E52" i="18"/>
  <c r="D53" i="18"/>
  <c r="D54" i="18"/>
  <c r="E54" i="18"/>
  <c r="E8" i="18"/>
  <c r="D8" i="18"/>
  <c r="D7" i="18"/>
  <c r="D7" i="16"/>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8" i="15"/>
  <c r="C7" i="18"/>
  <c r="F53" i="18" l="1"/>
  <c r="G53" i="18" s="1"/>
  <c r="F8" i="18"/>
  <c r="G8" i="18" s="1"/>
  <c r="F11" i="18"/>
  <c r="G11" i="18" s="1"/>
  <c r="F14" i="18"/>
  <c r="G14" i="18" s="1"/>
  <c r="F38" i="18"/>
  <c r="G38" i="18" s="1"/>
  <c r="F51" i="18"/>
  <c r="G51" i="18" s="1"/>
  <c r="F49" i="18"/>
  <c r="G49" i="18" s="1"/>
  <c r="F47" i="18"/>
  <c r="G47" i="18" s="1"/>
  <c r="F45" i="18"/>
  <c r="G45" i="18" s="1"/>
  <c r="F43" i="18"/>
  <c r="G43" i="18" s="1"/>
  <c r="F41" i="18"/>
  <c r="G41" i="18" s="1"/>
  <c r="F39" i="18"/>
  <c r="G39" i="18" s="1"/>
  <c r="F37" i="18"/>
  <c r="G37" i="18" s="1"/>
  <c r="F35" i="18"/>
  <c r="G35" i="18" s="1"/>
  <c r="F33" i="18"/>
  <c r="G33" i="18" s="1"/>
  <c r="F31" i="18"/>
  <c r="G31" i="18" s="1"/>
  <c r="F46" i="18"/>
  <c r="G46" i="18" s="1"/>
  <c r="F54" i="18"/>
  <c r="G54" i="18" s="1"/>
  <c r="F50" i="18"/>
  <c r="G50" i="18" s="1"/>
  <c r="F42" i="18"/>
  <c r="G42" i="18" s="1"/>
  <c r="F34" i="18"/>
  <c r="G34" i="18" s="1"/>
  <c r="F30" i="18"/>
  <c r="G30" i="18" s="1"/>
  <c r="F26" i="18"/>
  <c r="G26" i="18" s="1"/>
  <c r="F22" i="18"/>
  <c r="G22" i="18" s="1"/>
  <c r="F18" i="18"/>
  <c r="G18" i="18" s="1"/>
  <c r="F7" i="17"/>
  <c r="F7" i="18"/>
  <c r="G7" i="18" s="1"/>
  <c r="F28" i="18"/>
  <c r="G28" i="18" s="1"/>
  <c r="F24" i="18"/>
  <c r="G24" i="18" s="1"/>
  <c r="F20" i="18"/>
  <c r="G20" i="18" s="1"/>
  <c r="F16" i="18"/>
  <c r="G16" i="18" s="1"/>
  <c r="F12" i="18"/>
  <c r="G12" i="18" s="1"/>
  <c r="F52" i="18"/>
  <c r="G52" i="18" s="1"/>
  <c r="F48" i="18"/>
  <c r="G48" i="18" s="1"/>
  <c r="F44" i="18"/>
  <c r="G44" i="18" s="1"/>
  <c r="F40" i="18"/>
  <c r="G40" i="18" s="1"/>
  <c r="F36" i="18"/>
  <c r="G36" i="18" s="1"/>
  <c r="F32" i="18"/>
  <c r="G32" i="18" s="1"/>
  <c r="G10" i="18"/>
  <c r="G9" i="18"/>
  <c r="F13" i="18"/>
  <c r="G13" i="18" s="1"/>
  <c r="F15" i="18"/>
  <c r="G15" i="18" s="1"/>
  <c r="F17" i="18"/>
  <c r="G17" i="18" s="1"/>
  <c r="F19" i="18"/>
  <c r="G19" i="18" s="1"/>
  <c r="F21" i="18"/>
  <c r="G21" i="18" s="1"/>
  <c r="F23" i="18"/>
  <c r="G23" i="18" s="1"/>
  <c r="F25" i="18"/>
  <c r="G25" i="18" s="1"/>
  <c r="F27" i="18"/>
  <c r="G27" i="18" s="1"/>
  <c r="F29" i="18"/>
  <c r="G29" i="18" s="1"/>
  <c r="H7" i="18" l="1"/>
  <c r="J7" i="18" s="1"/>
  <c r="L7" i="18"/>
  <c r="H54" i="18"/>
  <c r="J54" i="18" s="1"/>
  <c r="D53" i="13" s="1"/>
  <c r="L54" i="18"/>
  <c r="H52" i="18"/>
  <c r="J52" i="18" s="1"/>
  <c r="I52" i="18" s="1"/>
  <c r="L52" i="18"/>
  <c r="H51" i="18"/>
  <c r="J51" i="18" s="1"/>
  <c r="I51" i="18" s="1"/>
  <c r="L51" i="18"/>
  <c r="H50" i="18"/>
  <c r="J50" i="18" s="1"/>
  <c r="I50" i="18" s="1"/>
  <c r="L50" i="18"/>
  <c r="H49" i="18"/>
  <c r="J49" i="18" s="1"/>
  <c r="I49" i="18" s="1"/>
  <c r="L49" i="18"/>
  <c r="H48" i="18"/>
  <c r="J48" i="18" s="1"/>
  <c r="D47" i="13" s="1"/>
  <c r="L48" i="18"/>
  <c r="H47" i="18"/>
  <c r="J47" i="18" s="1"/>
  <c r="I47" i="18" s="1"/>
  <c r="L47" i="18"/>
  <c r="H46" i="18"/>
  <c r="J46" i="18" s="1"/>
  <c r="I46" i="18" s="1"/>
  <c r="L46" i="18"/>
  <c r="H45" i="18"/>
  <c r="J45" i="18" s="1"/>
  <c r="I45" i="18" s="1"/>
  <c r="L45" i="18"/>
  <c r="H44" i="18"/>
  <c r="J44" i="18" s="1"/>
  <c r="I44" i="18" s="1"/>
  <c r="L44" i="18"/>
  <c r="H43" i="18"/>
  <c r="J43" i="18" s="1"/>
  <c r="D42" i="13" s="1"/>
  <c r="L43" i="18"/>
  <c r="H42" i="18"/>
  <c r="J42" i="18" s="1"/>
  <c r="D41" i="13" s="1"/>
  <c r="L42" i="18"/>
  <c r="H41" i="18"/>
  <c r="J41" i="18" s="1"/>
  <c r="I41" i="18" s="1"/>
  <c r="L41" i="18"/>
  <c r="H40" i="18"/>
  <c r="J40" i="18" s="1"/>
  <c r="I40" i="18" s="1"/>
  <c r="L40" i="18"/>
  <c r="H39" i="18"/>
  <c r="J39" i="18" s="1"/>
  <c r="I39" i="18" s="1"/>
  <c r="L39" i="18"/>
  <c r="H38" i="18"/>
  <c r="J38" i="18" s="1"/>
  <c r="I38" i="18" s="1"/>
  <c r="L38" i="18"/>
  <c r="H37" i="18"/>
  <c r="J37" i="18" s="1"/>
  <c r="D36" i="13" s="1"/>
  <c r="L37" i="18"/>
  <c r="H36" i="18"/>
  <c r="J36" i="18" s="1"/>
  <c r="I36" i="18" s="1"/>
  <c r="L36" i="18"/>
  <c r="H35" i="18"/>
  <c r="J35" i="18" s="1"/>
  <c r="I35" i="18" s="1"/>
  <c r="L35" i="18"/>
  <c r="H34" i="18"/>
  <c r="J34" i="18" s="1"/>
  <c r="I34" i="18" s="1"/>
  <c r="L34" i="18"/>
  <c r="H33" i="18"/>
  <c r="J33" i="18" s="1"/>
  <c r="I33" i="18" s="1"/>
  <c r="L33" i="18"/>
  <c r="H32" i="18"/>
  <c r="J32" i="18" s="1"/>
  <c r="I32" i="18" s="1"/>
  <c r="L32" i="18"/>
  <c r="H31" i="18"/>
  <c r="J31" i="18" s="1"/>
  <c r="D30" i="13" s="1"/>
  <c r="L31" i="18"/>
  <c r="H30" i="18"/>
  <c r="J30" i="18" s="1"/>
  <c r="I30" i="18" s="1"/>
  <c r="L30" i="18"/>
  <c r="H29" i="18"/>
  <c r="J29" i="18" s="1"/>
  <c r="D28" i="13" s="1"/>
  <c r="L29" i="18"/>
  <c r="H28" i="18"/>
  <c r="J28" i="18" s="1"/>
  <c r="I28" i="18" s="1"/>
  <c r="L28" i="18"/>
  <c r="H27" i="18"/>
  <c r="J27" i="18" s="1"/>
  <c r="I27" i="18" s="1"/>
  <c r="L27" i="18"/>
  <c r="H26" i="18"/>
  <c r="J26" i="18" s="1"/>
  <c r="I26" i="18" s="1"/>
  <c r="L26" i="18"/>
  <c r="H24" i="18"/>
  <c r="J24" i="18" s="1"/>
  <c r="I24" i="18" s="1"/>
  <c r="L24" i="18"/>
  <c r="H23" i="18"/>
  <c r="J23" i="18" s="1"/>
  <c r="I23" i="18" s="1"/>
  <c r="L23" i="18"/>
  <c r="H22" i="18"/>
  <c r="J22" i="18" s="1"/>
  <c r="I22" i="18" s="1"/>
  <c r="L22" i="18"/>
  <c r="H21" i="18"/>
  <c r="J21" i="18" s="1"/>
  <c r="D20" i="13" s="1"/>
  <c r="L21" i="18"/>
  <c r="H20" i="18"/>
  <c r="J20" i="18" s="1"/>
  <c r="D19" i="13" s="1"/>
  <c r="L20" i="18"/>
  <c r="H19" i="18"/>
  <c r="J19" i="18" s="1"/>
  <c r="I19" i="18" s="1"/>
  <c r="L19" i="18"/>
  <c r="H18" i="18"/>
  <c r="J18" i="18" s="1"/>
  <c r="I18" i="18" s="1"/>
  <c r="L18" i="18"/>
  <c r="H17" i="18"/>
  <c r="J17" i="18" s="1"/>
  <c r="I17" i="18" s="1"/>
  <c r="L17" i="18"/>
  <c r="H16" i="18"/>
  <c r="J16" i="18" s="1"/>
  <c r="I16" i="18" s="1"/>
  <c r="L16" i="18"/>
  <c r="H15" i="18"/>
  <c r="J15" i="18" s="1"/>
  <c r="D14" i="13" s="1"/>
  <c r="L15" i="18"/>
  <c r="H14" i="18"/>
  <c r="J14" i="18" s="1"/>
  <c r="I14" i="18" s="1"/>
  <c r="L14" i="18"/>
  <c r="H13" i="18"/>
  <c r="J13" i="18" s="1"/>
  <c r="I13" i="18" s="1"/>
  <c r="L13" i="18"/>
  <c r="H12" i="18"/>
  <c r="J12" i="18" s="1"/>
  <c r="I12" i="18" s="1"/>
  <c r="L12" i="18"/>
  <c r="H11" i="18"/>
  <c r="J11" i="18" s="1"/>
  <c r="I11" i="18" s="1"/>
  <c r="L11" i="18"/>
  <c r="H10" i="18"/>
  <c r="J10" i="18" s="1"/>
  <c r="I10" i="18" s="1"/>
  <c r="L10" i="18"/>
  <c r="H8" i="18"/>
  <c r="J8" i="18" s="1"/>
  <c r="L8" i="18"/>
  <c r="H53" i="18"/>
  <c r="J53" i="18" s="1"/>
  <c r="D52" i="13" s="1"/>
  <c r="L53" i="18"/>
  <c r="H25" i="18"/>
  <c r="J25" i="18" s="1"/>
  <c r="D24" i="13" s="1"/>
  <c r="L25" i="18"/>
  <c r="H9" i="18"/>
  <c r="J9" i="18" s="1"/>
  <c r="I9" i="18" s="1"/>
  <c r="L9" i="18"/>
  <c r="D32" i="13" l="1"/>
  <c r="I7" i="18"/>
  <c r="D56" i="13"/>
  <c r="D45" i="13"/>
  <c r="I43" i="18"/>
  <c r="D38" i="13"/>
  <c r="D25" i="13"/>
  <c r="I54" i="18"/>
  <c r="D50" i="13"/>
  <c r="D48" i="13"/>
  <c r="D46" i="13"/>
  <c r="D40" i="13"/>
  <c r="D37" i="13"/>
  <c r="D35" i="13"/>
  <c r="D34" i="13"/>
  <c r="I29" i="18"/>
  <c r="D21" i="13"/>
  <c r="D15" i="13"/>
  <c r="D13" i="13"/>
  <c r="D51" i="13"/>
  <c r="D12" i="13"/>
  <c r="D23" i="13"/>
  <c r="D44" i="13"/>
  <c r="I53" i="18"/>
  <c r="D26" i="13"/>
  <c r="I31" i="18"/>
  <c r="I25" i="18"/>
  <c r="I37" i="18"/>
  <c r="D39" i="13"/>
  <c r="I20" i="18"/>
  <c r="D18" i="13"/>
  <c r="D8" i="13"/>
  <c r="D17" i="13"/>
  <c r="D43" i="13"/>
  <c r="H55" i="18"/>
  <c r="D49" i="13"/>
  <c r="I48" i="18"/>
  <c r="I42" i="18"/>
  <c r="D33" i="13"/>
  <c r="D31" i="13"/>
  <c r="D29" i="13"/>
  <c r="D27" i="13"/>
  <c r="D22" i="13"/>
  <c r="I21" i="18"/>
  <c r="D16" i="13"/>
  <c r="I15" i="18"/>
  <c r="D11" i="13"/>
  <c r="D10" i="13"/>
  <c r="D9" i="13"/>
  <c r="L55" i="18"/>
  <c r="I8" i="18"/>
  <c r="D7" i="13"/>
  <c r="F54" i="17" l="1"/>
  <c r="F12" i="17"/>
  <c r="F20" i="17"/>
  <c r="F24" i="17"/>
  <c r="F28" i="17"/>
  <c r="F36" i="17"/>
  <c r="F40" i="17"/>
  <c r="F44" i="17"/>
  <c r="F50" i="17"/>
  <c r="F52" i="17"/>
  <c r="F53" i="17"/>
  <c r="F51" i="17"/>
  <c r="F49" i="17"/>
  <c r="F47" i="17"/>
  <c r="F46" i="17"/>
  <c r="F45" i="17"/>
  <c r="F43" i="17"/>
  <c r="F42" i="17"/>
  <c r="F41" i="17"/>
  <c r="F39" i="17"/>
  <c r="F38" i="17"/>
  <c r="F37" i="17"/>
  <c r="F35" i="17"/>
  <c r="F34" i="17"/>
  <c r="F33" i="17"/>
  <c r="F31" i="17"/>
  <c r="F30" i="17"/>
  <c r="F29" i="17"/>
  <c r="F27" i="17"/>
  <c r="F26" i="17"/>
  <c r="F25" i="17"/>
  <c r="F23" i="17"/>
  <c r="F22" i="17"/>
  <c r="F21" i="17"/>
  <c r="F19" i="17"/>
  <c r="F18" i="17"/>
  <c r="F17" i="17"/>
  <c r="F15" i="17"/>
  <c r="F14" i="17"/>
  <c r="F13" i="17"/>
  <c r="F11" i="17"/>
  <c r="F10" i="17"/>
  <c r="F9" i="17"/>
  <c r="F8" i="17"/>
  <c r="C7" i="17"/>
  <c r="G7" i="17" s="1"/>
  <c r="H7" i="17" l="1"/>
  <c r="J7" i="17" s="1"/>
  <c r="L7" i="17"/>
  <c r="G21" i="17"/>
  <c r="G37" i="17"/>
  <c r="G13" i="17"/>
  <c r="G29" i="17"/>
  <c r="G17" i="17"/>
  <c r="G33" i="17"/>
  <c r="G49" i="17"/>
  <c r="G45" i="17"/>
  <c r="G25" i="17"/>
  <c r="G41" i="17"/>
  <c r="G53" i="17"/>
  <c r="F32" i="17"/>
  <c r="G32" i="17" s="1"/>
  <c r="F48" i="17"/>
  <c r="G48" i="17" s="1"/>
  <c r="G34" i="17"/>
  <c r="F16" i="17"/>
  <c r="G16" i="17" s="1"/>
  <c r="G26" i="17"/>
  <c r="G10" i="17"/>
  <c r="G18" i="17"/>
  <c r="G42" i="17"/>
  <c r="G54" i="17"/>
  <c r="G14" i="17"/>
  <c r="G24" i="17"/>
  <c r="G30" i="17"/>
  <c r="G40" i="17"/>
  <c r="G46" i="17"/>
  <c r="G51" i="17"/>
  <c r="G52" i="17"/>
  <c r="G12" i="17"/>
  <c r="G44" i="17"/>
  <c r="G50" i="17"/>
  <c r="G20" i="17"/>
  <c r="G36" i="17"/>
  <c r="G28" i="17"/>
  <c r="G22" i="17"/>
  <c r="G38" i="17"/>
  <c r="G8" i="17"/>
  <c r="G11" i="17"/>
  <c r="G9" i="17"/>
  <c r="G15" i="17"/>
  <c r="G19" i="17"/>
  <c r="G23" i="17"/>
  <c r="G27" i="17"/>
  <c r="G31" i="17"/>
  <c r="G35" i="17"/>
  <c r="G39" i="17"/>
  <c r="G43" i="17"/>
  <c r="G47" i="17"/>
  <c r="I7" i="17" l="1"/>
  <c r="C56" i="13"/>
  <c r="H54" i="17"/>
  <c r="J54" i="17" s="1"/>
  <c r="I54" i="17" s="1"/>
  <c r="L54" i="17"/>
  <c r="H52" i="17"/>
  <c r="J52" i="17" s="1"/>
  <c r="C51" i="13" s="1"/>
  <c r="L52" i="17"/>
  <c r="H51" i="17"/>
  <c r="J51" i="17" s="1"/>
  <c r="C50" i="13" s="1"/>
  <c r="L51" i="17"/>
  <c r="H50" i="17"/>
  <c r="J50" i="17" s="1"/>
  <c r="C49" i="13" s="1"/>
  <c r="L50" i="17"/>
  <c r="H49" i="17"/>
  <c r="J49" i="17" s="1"/>
  <c r="I49" i="17" s="1"/>
  <c r="L49" i="17"/>
  <c r="H48" i="17"/>
  <c r="J48" i="17" s="1"/>
  <c r="C47" i="13" s="1"/>
  <c r="L48" i="17"/>
  <c r="H47" i="17"/>
  <c r="J47" i="17" s="1"/>
  <c r="I47" i="17" s="1"/>
  <c r="L47" i="17"/>
  <c r="H46" i="17"/>
  <c r="J46" i="17" s="1"/>
  <c r="C45" i="13" s="1"/>
  <c r="L46" i="17"/>
  <c r="H45" i="17"/>
  <c r="J45" i="17" s="1"/>
  <c r="I45" i="17" s="1"/>
  <c r="L45" i="17"/>
  <c r="H44" i="17"/>
  <c r="J44" i="17" s="1"/>
  <c r="I44" i="17" s="1"/>
  <c r="L44" i="17"/>
  <c r="H43" i="17"/>
  <c r="J43" i="17" s="1"/>
  <c r="I43" i="17" s="1"/>
  <c r="L43" i="17"/>
  <c r="H42" i="17"/>
  <c r="J42" i="17" s="1"/>
  <c r="I42" i="17" s="1"/>
  <c r="L42" i="17"/>
  <c r="H41" i="17"/>
  <c r="J41" i="17" s="1"/>
  <c r="I41" i="17" s="1"/>
  <c r="L41" i="17"/>
  <c r="H40" i="17"/>
  <c r="J40" i="17" s="1"/>
  <c r="C39" i="13" s="1"/>
  <c r="L40" i="17"/>
  <c r="H39" i="17"/>
  <c r="J39" i="17" s="1"/>
  <c r="I39" i="17" s="1"/>
  <c r="L39" i="17"/>
  <c r="H38" i="17"/>
  <c r="J38" i="17" s="1"/>
  <c r="I38" i="17" s="1"/>
  <c r="L38" i="17"/>
  <c r="H37" i="17"/>
  <c r="J37" i="17" s="1"/>
  <c r="L37" i="17"/>
  <c r="H36" i="17"/>
  <c r="J36" i="17" s="1"/>
  <c r="I36" i="17" s="1"/>
  <c r="L36" i="17"/>
  <c r="H35" i="17"/>
  <c r="J35" i="17" s="1"/>
  <c r="I35" i="17" s="1"/>
  <c r="L35" i="17"/>
  <c r="H34" i="17"/>
  <c r="J34" i="17" s="1"/>
  <c r="I34" i="17" s="1"/>
  <c r="L34" i="17"/>
  <c r="H33" i="17"/>
  <c r="J33" i="17" s="1"/>
  <c r="I33" i="17" s="1"/>
  <c r="L33" i="17"/>
  <c r="H32" i="17"/>
  <c r="J32" i="17" s="1"/>
  <c r="C31" i="13" s="1"/>
  <c r="L32" i="17"/>
  <c r="H31" i="17"/>
  <c r="J31" i="17" s="1"/>
  <c r="I31" i="17" s="1"/>
  <c r="L31" i="17"/>
  <c r="H30" i="17"/>
  <c r="J30" i="17" s="1"/>
  <c r="I30" i="17" s="1"/>
  <c r="L30" i="17"/>
  <c r="H29" i="17"/>
  <c r="J29" i="17" s="1"/>
  <c r="C28" i="13" s="1"/>
  <c r="L29" i="17"/>
  <c r="H28" i="17"/>
  <c r="J28" i="17" s="1"/>
  <c r="I28" i="17" s="1"/>
  <c r="L28" i="17"/>
  <c r="H27" i="17"/>
  <c r="J27" i="17" s="1"/>
  <c r="C26" i="13" s="1"/>
  <c r="L27" i="17"/>
  <c r="H26" i="17"/>
  <c r="J26" i="17" s="1"/>
  <c r="I26" i="17" s="1"/>
  <c r="L26" i="17"/>
  <c r="H24" i="17"/>
  <c r="J24" i="17" s="1"/>
  <c r="I24" i="17" s="1"/>
  <c r="L24" i="17"/>
  <c r="H23" i="17"/>
  <c r="J23" i="17" s="1"/>
  <c r="C22" i="13" s="1"/>
  <c r="L23" i="17"/>
  <c r="H22" i="17"/>
  <c r="J22" i="17" s="1"/>
  <c r="I22" i="17" s="1"/>
  <c r="L22" i="17"/>
  <c r="H21" i="17"/>
  <c r="J21" i="17" s="1"/>
  <c r="L21" i="17"/>
  <c r="H20" i="17"/>
  <c r="J20" i="17" s="1"/>
  <c r="I20" i="17" s="1"/>
  <c r="L20" i="17"/>
  <c r="H19" i="17"/>
  <c r="J19" i="17" s="1"/>
  <c r="I19" i="17" s="1"/>
  <c r="L19" i="17"/>
  <c r="H18" i="17"/>
  <c r="J18" i="17" s="1"/>
  <c r="I18" i="17" s="1"/>
  <c r="L18" i="17"/>
  <c r="H17" i="17"/>
  <c r="J17" i="17" s="1"/>
  <c r="I17" i="17" s="1"/>
  <c r="L17" i="17"/>
  <c r="H16" i="17"/>
  <c r="J16" i="17" s="1"/>
  <c r="C15" i="13" s="1"/>
  <c r="L16" i="17"/>
  <c r="H15" i="17"/>
  <c r="J15" i="17" s="1"/>
  <c r="I15" i="17" s="1"/>
  <c r="L15" i="17"/>
  <c r="H14" i="17"/>
  <c r="J14" i="17" s="1"/>
  <c r="I14" i="17" s="1"/>
  <c r="L14" i="17"/>
  <c r="H13" i="17"/>
  <c r="J13" i="17" s="1"/>
  <c r="L13" i="17"/>
  <c r="H12" i="17"/>
  <c r="J12" i="17" s="1"/>
  <c r="I12" i="17" s="1"/>
  <c r="L12" i="17"/>
  <c r="H11" i="17"/>
  <c r="J11" i="17" s="1"/>
  <c r="I11" i="17" s="1"/>
  <c r="L11" i="17"/>
  <c r="H10" i="17"/>
  <c r="J10" i="17" s="1"/>
  <c r="C9" i="13" s="1"/>
  <c r="L10" i="17"/>
  <c r="H8" i="17"/>
  <c r="J8" i="17" s="1"/>
  <c r="I8" i="17" s="1"/>
  <c r="L8" i="17"/>
  <c r="H53" i="17"/>
  <c r="J53" i="17" s="1"/>
  <c r="I53" i="17" s="1"/>
  <c r="L53" i="17"/>
  <c r="H25" i="17"/>
  <c r="J25" i="17" s="1"/>
  <c r="I25" i="17" s="1"/>
  <c r="L25" i="17"/>
  <c r="H9" i="17"/>
  <c r="J9" i="17" s="1"/>
  <c r="C8" i="13" s="1"/>
  <c r="L9" i="17"/>
  <c r="C38" i="13" l="1"/>
  <c r="I51" i="17"/>
  <c r="C19" i="13"/>
  <c r="C34" i="13"/>
  <c r="C13" i="13"/>
  <c r="C53" i="13"/>
  <c r="I29" i="17"/>
  <c r="C46" i="13"/>
  <c r="C40" i="13"/>
  <c r="I27" i="17"/>
  <c r="I16" i="17"/>
  <c r="C48" i="13"/>
  <c r="C17" i="13"/>
  <c r="C23" i="13"/>
  <c r="C42" i="13"/>
  <c r="C30" i="13"/>
  <c r="I10" i="17"/>
  <c r="C44" i="13"/>
  <c r="C43" i="13"/>
  <c r="C25" i="13"/>
  <c r="I9" i="17"/>
  <c r="C41" i="13"/>
  <c r="C35" i="13"/>
  <c r="I52" i="17"/>
  <c r="I50" i="17"/>
  <c r="I48" i="17"/>
  <c r="I46" i="17"/>
  <c r="I40" i="17"/>
  <c r="C37" i="13"/>
  <c r="C33" i="13"/>
  <c r="C32" i="13"/>
  <c r="I32" i="17"/>
  <c r="C29" i="13"/>
  <c r="C27" i="13"/>
  <c r="I23" i="17"/>
  <c r="C21" i="13"/>
  <c r="C18" i="13"/>
  <c r="C16" i="13"/>
  <c r="C14" i="13"/>
  <c r="C11" i="13"/>
  <c r="C10" i="13"/>
  <c r="H55" i="17"/>
  <c r="C7" i="13"/>
  <c r="C52" i="13"/>
  <c r="I37" i="17"/>
  <c r="C36" i="13"/>
  <c r="L55" i="17"/>
  <c r="I21" i="17"/>
  <c r="C20" i="13"/>
  <c r="I13" i="17"/>
  <c r="C12" i="13"/>
  <c r="C24" i="13"/>
  <c r="F7" i="16"/>
  <c r="C7" i="16"/>
  <c r="D9" i="16"/>
  <c r="D10" i="16"/>
  <c r="D11" i="16"/>
  <c r="F11" i="16" s="1"/>
  <c r="G11" i="16" s="1"/>
  <c r="D12" i="16"/>
  <c r="D13" i="16"/>
  <c r="D14" i="16"/>
  <c r="D15" i="16"/>
  <c r="D16" i="16"/>
  <c r="D17" i="16"/>
  <c r="F17" i="16" s="1"/>
  <c r="D18" i="16"/>
  <c r="D19" i="16"/>
  <c r="F19" i="16" s="1"/>
  <c r="G19" i="16" s="1"/>
  <c r="D20" i="16"/>
  <c r="D21" i="16"/>
  <c r="F21" i="16" s="1"/>
  <c r="D22" i="16"/>
  <c r="D23" i="16"/>
  <c r="F23" i="16" s="1"/>
  <c r="G23" i="16" s="1"/>
  <c r="D24" i="16"/>
  <c r="D25" i="16"/>
  <c r="F25" i="16" s="1"/>
  <c r="D26" i="16"/>
  <c r="D27" i="16"/>
  <c r="D28" i="16"/>
  <c r="D29" i="16"/>
  <c r="F29" i="16" s="1"/>
  <c r="D30" i="16"/>
  <c r="D31" i="16"/>
  <c r="F31" i="16" s="1"/>
  <c r="G31" i="16" s="1"/>
  <c r="D32" i="16"/>
  <c r="D33" i="16"/>
  <c r="D34" i="16"/>
  <c r="D35" i="16"/>
  <c r="F35" i="16" s="1"/>
  <c r="D36" i="16"/>
  <c r="D37" i="16"/>
  <c r="F37" i="16" s="1"/>
  <c r="D38" i="16"/>
  <c r="D39" i="16"/>
  <c r="F39" i="16" s="1"/>
  <c r="G39" i="16" s="1"/>
  <c r="D40" i="16"/>
  <c r="F40" i="16" s="1"/>
  <c r="D41" i="16"/>
  <c r="F41" i="16" s="1"/>
  <c r="D42" i="16"/>
  <c r="D43" i="16"/>
  <c r="F43" i="16" s="1"/>
  <c r="G43" i="16" s="1"/>
  <c r="D44" i="16"/>
  <c r="D45" i="16"/>
  <c r="F45" i="16" s="1"/>
  <c r="D46" i="16"/>
  <c r="D47" i="16"/>
  <c r="D48" i="16"/>
  <c r="D49" i="16"/>
  <c r="D50" i="16"/>
  <c r="D51" i="16"/>
  <c r="F51" i="16" s="1"/>
  <c r="D52" i="16"/>
  <c r="D53" i="16"/>
  <c r="F53" i="16" s="1"/>
  <c r="D54" i="16"/>
  <c r="D8" i="16"/>
  <c r="F8" i="16" s="1"/>
  <c r="G8" i="16" s="1"/>
  <c r="G7" i="16" l="1"/>
  <c r="G35" i="16"/>
  <c r="H35" i="16" s="1"/>
  <c r="J35" i="16" s="1"/>
  <c r="I35" i="16" s="1"/>
  <c r="H43" i="16"/>
  <c r="J43" i="16" s="1"/>
  <c r="I43" i="16" s="1"/>
  <c r="L43" i="16"/>
  <c r="H39" i="16"/>
  <c r="J39" i="16" s="1"/>
  <c r="I39" i="16" s="1"/>
  <c r="L39" i="16"/>
  <c r="H31" i="16"/>
  <c r="J31" i="16" s="1"/>
  <c r="F30" i="13" s="1"/>
  <c r="L31" i="16"/>
  <c r="H23" i="16"/>
  <c r="J23" i="16" s="1"/>
  <c r="I23" i="16" s="1"/>
  <c r="L23" i="16"/>
  <c r="H19" i="16"/>
  <c r="J19" i="16" s="1"/>
  <c r="I19" i="16" s="1"/>
  <c r="L19" i="16"/>
  <c r="H11" i="16"/>
  <c r="J11" i="16" s="1"/>
  <c r="I11" i="16" s="1"/>
  <c r="L11" i="16"/>
  <c r="H8" i="16"/>
  <c r="J8" i="16" s="1"/>
  <c r="L8" i="16"/>
  <c r="F54" i="16"/>
  <c r="G54" i="16" s="1"/>
  <c r="F52" i="16"/>
  <c r="G52" i="16" s="1"/>
  <c r="F50" i="16"/>
  <c r="G50" i="16" s="1"/>
  <c r="F49" i="16"/>
  <c r="G49" i="16" s="1"/>
  <c r="F48" i="16"/>
  <c r="G48" i="16" s="1"/>
  <c r="F47" i="16"/>
  <c r="G47" i="16" s="1"/>
  <c r="F46" i="16"/>
  <c r="G46" i="16" s="1"/>
  <c r="F38" i="16"/>
  <c r="G38" i="16" s="1"/>
  <c r="F36" i="16"/>
  <c r="G36" i="16" s="1"/>
  <c r="F33" i="16"/>
  <c r="G33" i="16" s="1"/>
  <c r="F32" i="16"/>
  <c r="G32" i="16" s="1"/>
  <c r="F30" i="16"/>
  <c r="G30" i="16" s="1"/>
  <c r="F28" i="16"/>
  <c r="G28" i="16" s="1"/>
  <c r="F27" i="16"/>
  <c r="G27" i="16" s="1"/>
  <c r="F26" i="16"/>
  <c r="G26" i="16" s="1"/>
  <c r="F22" i="16"/>
  <c r="G22" i="16" s="1"/>
  <c r="F20" i="16"/>
  <c r="G20" i="16" s="1"/>
  <c r="F18" i="16"/>
  <c r="G18" i="16" s="1"/>
  <c r="F12" i="16"/>
  <c r="G12" i="16" s="1"/>
  <c r="F9" i="16"/>
  <c r="G9" i="16" s="1"/>
  <c r="F42" i="16"/>
  <c r="G42" i="16" s="1"/>
  <c r="F34" i="16"/>
  <c r="G34" i="16" s="1"/>
  <c r="F24" i="16"/>
  <c r="G24" i="16" s="1"/>
  <c r="F10" i="16"/>
  <c r="G10" i="16" s="1"/>
  <c r="F44" i="16"/>
  <c r="G44" i="16" s="1"/>
  <c r="G40" i="16"/>
  <c r="G51" i="16"/>
  <c r="G53" i="16"/>
  <c r="F13" i="16"/>
  <c r="G13" i="16" s="1"/>
  <c r="F15" i="16"/>
  <c r="G15" i="16" s="1"/>
  <c r="G17" i="16"/>
  <c r="G21" i="16"/>
  <c r="G25" i="16"/>
  <c r="G29" i="16"/>
  <c r="G37" i="16"/>
  <c r="G41" i="16"/>
  <c r="G45" i="16"/>
  <c r="F14" i="16"/>
  <c r="G14" i="16" s="1"/>
  <c r="F16" i="16"/>
  <c r="G16" i="16" s="1"/>
  <c r="F10" i="13" l="1"/>
  <c r="F42" i="13"/>
  <c r="L35" i="16"/>
  <c r="F22" i="13"/>
  <c r="F34" i="13"/>
  <c r="H7" i="16"/>
  <c r="J7" i="16" s="1"/>
  <c r="L7" i="16"/>
  <c r="F38" i="13"/>
  <c r="I31" i="16"/>
  <c r="F18" i="13"/>
  <c r="H54" i="16"/>
  <c r="J54" i="16" s="1"/>
  <c r="F53" i="13" s="1"/>
  <c r="L54" i="16"/>
  <c r="H52" i="16"/>
  <c r="J52" i="16" s="1"/>
  <c r="I52" i="16" s="1"/>
  <c r="L52" i="16"/>
  <c r="H51" i="16"/>
  <c r="J51" i="16" s="1"/>
  <c r="F50" i="13" s="1"/>
  <c r="L51" i="16"/>
  <c r="H50" i="16"/>
  <c r="J50" i="16" s="1"/>
  <c r="I50" i="16" s="1"/>
  <c r="L50" i="16"/>
  <c r="H49" i="16"/>
  <c r="J49" i="16" s="1"/>
  <c r="I49" i="16" s="1"/>
  <c r="L49" i="16"/>
  <c r="H48" i="16"/>
  <c r="J48" i="16" s="1"/>
  <c r="F47" i="13" s="1"/>
  <c r="L48" i="16"/>
  <c r="H47" i="16"/>
  <c r="J47" i="16" s="1"/>
  <c r="F46" i="13" s="1"/>
  <c r="L47" i="16"/>
  <c r="H46" i="16"/>
  <c r="J46" i="16" s="1"/>
  <c r="I46" i="16" s="1"/>
  <c r="L46" i="16"/>
  <c r="H45" i="16"/>
  <c r="J45" i="16" s="1"/>
  <c r="I45" i="16" s="1"/>
  <c r="L45" i="16"/>
  <c r="H44" i="16"/>
  <c r="J44" i="16" s="1"/>
  <c r="I44" i="16" s="1"/>
  <c r="L44" i="16"/>
  <c r="H42" i="16"/>
  <c r="J42" i="16" s="1"/>
  <c r="I42" i="16" s="1"/>
  <c r="L42" i="16"/>
  <c r="H41" i="16"/>
  <c r="J41" i="16" s="1"/>
  <c r="I41" i="16" s="1"/>
  <c r="L41" i="16"/>
  <c r="H40" i="16"/>
  <c r="J40" i="16" s="1"/>
  <c r="I40" i="16" s="1"/>
  <c r="L40" i="16"/>
  <c r="H38" i="16"/>
  <c r="J38" i="16" s="1"/>
  <c r="I38" i="16" s="1"/>
  <c r="L38" i="16"/>
  <c r="H37" i="16"/>
  <c r="J37" i="16" s="1"/>
  <c r="F36" i="13" s="1"/>
  <c r="L37" i="16"/>
  <c r="H36" i="16"/>
  <c r="J36" i="16" s="1"/>
  <c r="F35" i="13" s="1"/>
  <c r="L36" i="16"/>
  <c r="H34" i="16"/>
  <c r="J34" i="16" s="1"/>
  <c r="F33" i="13" s="1"/>
  <c r="L34" i="16"/>
  <c r="H33" i="16"/>
  <c r="J33" i="16" s="1"/>
  <c r="F32" i="13" s="1"/>
  <c r="L33" i="16"/>
  <c r="H32" i="16"/>
  <c r="J32" i="16" s="1"/>
  <c r="F31" i="13" s="1"/>
  <c r="L32" i="16"/>
  <c r="H30" i="16"/>
  <c r="J30" i="16" s="1"/>
  <c r="F29" i="13" s="1"/>
  <c r="L30" i="16"/>
  <c r="H29" i="16"/>
  <c r="J29" i="16" s="1"/>
  <c r="I29" i="16" s="1"/>
  <c r="L29" i="16"/>
  <c r="H28" i="16"/>
  <c r="J28" i="16" s="1"/>
  <c r="F27" i="13" s="1"/>
  <c r="L28" i="16"/>
  <c r="H27" i="16"/>
  <c r="J27" i="16" s="1"/>
  <c r="I27" i="16" s="1"/>
  <c r="L27" i="16"/>
  <c r="H26" i="16"/>
  <c r="J26" i="16" s="1"/>
  <c r="I26" i="16" s="1"/>
  <c r="L26" i="16"/>
  <c r="H24" i="16"/>
  <c r="J24" i="16" s="1"/>
  <c r="I24" i="16" s="1"/>
  <c r="L24" i="16"/>
  <c r="H22" i="16"/>
  <c r="J22" i="16" s="1"/>
  <c r="I22" i="16" s="1"/>
  <c r="L22" i="16"/>
  <c r="H21" i="16"/>
  <c r="J21" i="16" s="1"/>
  <c r="I21" i="16" s="1"/>
  <c r="L21" i="16"/>
  <c r="H20" i="16"/>
  <c r="J20" i="16" s="1"/>
  <c r="F19" i="13" s="1"/>
  <c r="L20" i="16"/>
  <c r="H18" i="16"/>
  <c r="J18" i="16" s="1"/>
  <c r="F17" i="13" s="1"/>
  <c r="L18" i="16"/>
  <c r="H17" i="16"/>
  <c r="J17" i="16" s="1"/>
  <c r="I17" i="16" s="1"/>
  <c r="L17" i="16"/>
  <c r="H16" i="16"/>
  <c r="J16" i="16" s="1"/>
  <c r="I16" i="16" s="1"/>
  <c r="L16" i="16"/>
  <c r="H15" i="16"/>
  <c r="J15" i="16" s="1"/>
  <c r="I15" i="16" s="1"/>
  <c r="L15" i="16"/>
  <c r="H14" i="16"/>
  <c r="J14" i="16" s="1"/>
  <c r="I14" i="16" s="1"/>
  <c r="L14" i="16"/>
  <c r="H13" i="16"/>
  <c r="J13" i="16" s="1"/>
  <c r="L13" i="16"/>
  <c r="H12" i="16"/>
  <c r="J12" i="16" s="1"/>
  <c r="I12" i="16" s="1"/>
  <c r="L12" i="16"/>
  <c r="H10" i="16"/>
  <c r="J10" i="16" s="1"/>
  <c r="I10" i="16" s="1"/>
  <c r="L10" i="16"/>
  <c r="H53" i="16"/>
  <c r="J53" i="16" s="1"/>
  <c r="I53" i="16" s="1"/>
  <c r="L53" i="16"/>
  <c r="H25" i="16"/>
  <c r="J25" i="16" s="1"/>
  <c r="I25" i="16" s="1"/>
  <c r="L25" i="16"/>
  <c r="H9" i="16"/>
  <c r="J9" i="16" s="1"/>
  <c r="I9" i="16" s="1"/>
  <c r="L9" i="16"/>
  <c r="I8" i="16"/>
  <c r="F7" i="13"/>
  <c r="F9" i="15"/>
  <c r="G9" i="15" s="1"/>
  <c r="F10" i="15"/>
  <c r="G10" i="15" s="1"/>
  <c r="F11" i="15"/>
  <c r="G11" i="15" s="1"/>
  <c r="F12" i="15"/>
  <c r="G12" i="15" s="1"/>
  <c r="F13" i="15"/>
  <c r="G13" i="15" s="1"/>
  <c r="F14" i="15"/>
  <c r="G14" i="15" s="1"/>
  <c r="F15" i="15"/>
  <c r="G15" i="15" s="1"/>
  <c r="F16" i="15"/>
  <c r="G16" i="15" s="1"/>
  <c r="F17" i="15"/>
  <c r="G17" i="15" s="1"/>
  <c r="F18" i="15"/>
  <c r="G18" i="15" s="1"/>
  <c r="F19" i="15"/>
  <c r="G19" i="15" s="1"/>
  <c r="F20" i="15"/>
  <c r="G20" i="15" s="1"/>
  <c r="F21" i="15"/>
  <c r="G21" i="15" s="1"/>
  <c r="F22" i="15"/>
  <c r="G22" i="15" s="1"/>
  <c r="F23" i="15"/>
  <c r="G23" i="15" s="1"/>
  <c r="F24" i="15"/>
  <c r="G24" i="15" s="1"/>
  <c r="F25" i="15"/>
  <c r="G25" i="15" s="1"/>
  <c r="F26" i="15"/>
  <c r="G26" i="15" s="1"/>
  <c r="F27" i="15"/>
  <c r="G27" i="15" s="1"/>
  <c r="F28" i="15"/>
  <c r="G28" i="15" s="1"/>
  <c r="F29" i="15"/>
  <c r="G29" i="15" s="1"/>
  <c r="F30" i="15"/>
  <c r="G30" i="15" s="1"/>
  <c r="F31" i="15"/>
  <c r="G31" i="15" s="1"/>
  <c r="F32" i="15"/>
  <c r="G32" i="15" s="1"/>
  <c r="F33" i="15"/>
  <c r="G33" i="15" s="1"/>
  <c r="F34" i="15"/>
  <c r="G34" i="15" s="1"/>
  <c r="F35" i="15"/>
  <c r="G35" i="15" s="1"/>
  <c r="F36" i="15"/>
  <c r="G36" i="15" s="1"/>
  <c r="F37" i="15"/>
  <c r="G37" i="15" s="1"/>
  <c r="F38" i="15"/>
  <c r="G38" i="15" s="1"/>
  <c r="F39" i="15"/>
  <c r="G39" i="15" s="1"/>
  <c r="F40" i="15"/>
  <c r="G40" i="15" s="1"/>
  <c r="F41" i="15"/>
  <c r="G41" i="15" s="1"/>
  <c r="F42" i="15"/>
  <c r="G42" i="15" s="1"/>
  <c r="F43" i="15"/>
  <c r="G43" i="15" s="1"/>
  <c r="F44" i="15"/>
  <c r="G44" i="15" s="1"/>
  <c r="F45" i="15"/>
  <c r="G45" i="15" s="1"/>
  <c r="F46" i="15"/>
  <c r="G46" i="15" s="1"/>
  <c r="F47" i="15"/>
  <c r="G47" i="15" s="1"/>
  <c r="F48" i="15"/>
  <c r="G48" i="15" s="1"/>
  <c r="F49" i="15"/>
  <c r="G49" i="15" s="1"/>
  <c r="F50" i="15"/>
  <c r="G50" i="15" s="1"/>
  <c r="F51" i="15"/>
  <c r="G51" i="15" s="1"/>
  <c r="F52" i="15"/>
  <c r="G52" i="15" s="1"/>
  <c r="F53" i="15"/>
  <c r="G53" i="15" s="1"/>
  <c r="F54" i="15"/>
  <c r="G54" i="15" s="1"/>
  <c r="C7" i="15"/>
  <c r="G7" i="15" s="1"/>
  <c r="I7" i="16" l="1"/>
  <c r="F56" i="13"/>
  <c r="F43" i="13"/>
  <c r="I18" i="16"/>
  <c r="I54" i="16"/>
  <c r="F51" i="13"/>
  <c r="F49" i="13"/>
  <c r="I48" i="16"/>
  <c r="F45" i="13"/>
  <c r="F37" i="13"/>
  <c r="I36" i="16"/>
  <c r="I34" i="16"/>
  <c r="I33" i="16"/>
  <c r="I28" i="16"/>
  <c r="F25" i="13"/>
  <c r="F16" i="13"/>
  <c r="F11" i="13"/>
  <c r="F15" i="13"/>
  <c r="F28" i="13"/>
  <c r="I32" i="16"/>
  <c r="F20" i="13"/>
  <c r="I51" i="16"/>
  <c r="F23" i="13"/>
  <c r="H7" i="15"/>
  <c r="J7" i="15" s="1"/>
  <c r="L7" i="15"/>
  <c r="F13" i="13"/>
  <c r="F8" i="13"/>
  <c r="F40" i="13"/>
  <c r="F26" i="13"/>
  <c r="F14" i="13"/>
  <c r="F48" i="13"/>
  <c r="I47" i="16"/>
  <c r="F44" i="13"/>
  <c r="F41" i="13"/>
  <c r="F39" i="13"/>
  <c r="I37" i="16"/>
  <c r="I30" i="16"/>
  <c r="F21" i="13"/>
  <c r="I20" i="16"/>
  <c r="F52" i="13"/>
  <c r="F24" i="13"/>
  <c r="L55" i="16"/>
  <c r="F9" i="13"/>
  <c r="H55" i="16"/>
  <c r="H54" i="15"/>
  <c r="J54" i="15" s="1"/>
  <c r="I54" i="15" s="1"/>
  <c r="L54" i="15"/>
  <c r="H53" i="15"/>
  <c r="J53" i="15" s="1"/>
  <c r="E52" i="13" s="1"/>
  <c r="L53" i="15"/>
  <c r="H52" i="15"/>
  <c r="J52" i="15" s="1"/>
  <c r="I52" i="15" s="1"/>
  <c r="L52" i="15"/>
  <c r="H51" i="15"/>
  <c r="J51" i="15" s="1"/>
  <c r="I51" i="15" s="1"/>
  <c r="L51" i="15"/>
  <c r="H50" i="15"/>
  <c r="J50" i="15" s="1"/>
  <c r="E49" i="13" s="1"/>
  <c r="L50" i="15"/>
  <c r="H49" i="15"/>
  <c r="J49" i="15" s="1"/>
  <c r="I49" i="15" s="1"/>
  <c r="L49" i="15"/>
  <c r="H48" i="15"/>
  <c r="J48" i="15" s="1"/>
  <c r="E47" i="13" s="1"/>
  <c r="L48" i="15"/>
  <c r="H47" i="15"/>
  <c r="J47" i="15" s="1"/>
  <c r="E46" i="13" s="1"/>
  <c r="L47" i="15"/>
  <c r="H46" i="15"/>
  <c r="J46" i="15" s="1"/>
  <c r="I46" i="15" s="1"/>
  <c r="L46" i="15"/>
  <c r="H45" i="15"/>
  <c r="J45" i="15" s="1"/>
  <c r="I45" i="15" s="1"/>
  <c r="L45" i="15"/>
  <c r="H44" i="15"/>
  <c r="J44" i="15" s="1"/>
  <c r="I44" i="15" s="1"/>
  <c r="L44" i="15"/>
  <c r="H43" i="15"/>
  <c r="J43" i="15" s="1"/>
  <c r="I43" i="15" s="1"/>
  <c r="L43" i="15"/>
  <c r="H42" i="15"/>
  <c r="J42" i="15" s="1"/>
  <c r="I42" i="15" s="1"/>
  <c r="L42" i="15"/>
  <c r="H41" i="15"/>
  <c r="J41" i="15" s="1"/>
  <c r="I41" i="15" s="1"/>
  <c r="L41" i="15"/>
  <c r="H40" i="15"/>
  <c r="J40" i="15" s="1"/>
  <c r="E39" i="13" s="1"/>
  <c r="L40" i="15"/>
  <c r="H39" i="15"/>
  <c r="J39" i="15" s="1"/>
  <c r="I39" i="15" s="1"/>
  <c r="L39" i="15"/>
  <c r="H38" i="15"/>
  <c r="J38" i="15" s="1"/>
  <c r="I38" i="15" s="1"/>
  <c r="L38" i="15"/>
  <c r="H37" i="15"/>
  <c r="J37" i="15" s="1"/>
  <c r="I37" i="15" s="1"/>
  <c r="L37" i="15"/>
  <c r="H36" i="15"/>
  <c r="J36" i="15" s="1"/>
  <c r="I36" i="15" s="1"/>
  <c r="L36" i="15"/>
  <c r="H35" i="15"/>
  <c r="J35" i="15" s="1"/>
  <c r="I35" i="15" s="1"/>
  <c r="L35" i="15"/>
  <c r="H34" i="15"/>
  <c r="J34" i="15" s="1"/>
  <c r="I34" i="15" s="1"/>
  <c r="L34" i="15"/>
  <c r="H33" i="15"/>
  <c r="J33" i="15" s="1"/>
  <c r="I33" i="15" s="1"/>
  <c r="L33" i="15"/>
  <c r="H32" i="15"/>
  <c r="J32" i="15" s="1"/>
  <c r="I32" i="15" s="1"/>
  <c r="L32" i="15"/>
  <c r="H31" i="15"/>
  <c r="J31" i="15" s="1"/>
  <c r="I31" i="15" s="1"/>
  <c r="L31" i="15"/>
  <c r="H30" i="15"/>
  <c r="J30" i="15" s="1"/>
  <c r="I30" i="15" s="1"/>
  <c r="L30" i="15"/>
  <c r="H29" i="15"/>
  <c r="J29" i="15" s="1"/>
  <c r="I29" i="15" s="1"/>
  <c r="L29" i="15"/>
  <c r="H28" i="15"/>
  <c r="J28" i="15" s="1"/>
  <c r="I28" i="15" s="1"/>
  <c r="L28" i="15"/>
  <c r="H27" i="15"/>
  <c r="J27" i="15" s="1"/>
  <c r="I27" i="15" s="1"/>
  <c r="L27" i="15"/>
  <c r="H26" i="15"/>
  <c r="J26" i="15" s="1"/>
  <c r="E25" i="13" s="1"/>
  <c r="L26" i="15"/>
  <c r="H25" i="15"/>
  <c r="J25" i="15" s="1"/>
  <c r="I25" i="15" s="1"/>
  <c r="L25" i="15"/>
  <c r="H24" i="15"/>
  <c r="J24" i="15" s="1"/>
  <c r="E23" i="13" s="1"/>
  <c r="L24" i="15"/>
  <c r="H23" i="15"/>
  <c r="J23" i="15" s="1"/>
  <c r="I23" i="15" s="1"/>
  <c r="L23" i="15"/>
  <c r="H22" i="15"/>
  <c r="J22" i="15" s="1"/>
  <c r="I22" i="15" s="1"/>
  <c r="L22" i="15"/>
  <c r="H21" i="15"/>
  <c r="J21" i="15" s="1"/>
  <c r="I21" i="15" s="1"/>
  <c r="L21" i="15"/>
  <c r="H20" i="15"/>
  <c r="J20" i="15" s="1"/>
  <c r="I20" i="15" s="1"/>
  <c r="L20" i="15"/>
  <c r="H19" i="15"/>
  <c r="J19" i="15" s="1"/>
  <c r="I19" i="15" s="1"/>
  <c r="L19" i="15"/>
  <c r="H18" i="15"/>
  <c r="J18" i="15" s="1"/>
  <c r="I18" i="15" s="1"/>
  <c r="L18" i="15"/>
  <c r="H17" i="15"/>
  <c r="J17" i="15" s="1"/>
  <c r="I17" i="15" s="1"/>
  <c r="L17" i="15"/>
  <c r="H16" i="15"/>
  <c r="J16" i="15" s="1"/>
  <c r="I16" i="15" s="1"/>
  <c r="L16" i="15"/>
  <c r="H15" i="15"/>
  <c r="J15" i="15" s="1"/>
  <c r="I15" i="15" s="1"/>
  <c r="L15" i="15"/>
  <c r="H14" i="15"/>
  <c r="J14" i="15" s="1"/>
  <c r="E13" i="13" s="1"/>
  <c r="L14" i="15"/>
  <c r="H13" i="15"/>
  <c r="J13" i="15" s="1"/>
  <c r="I13" i="15" s="1"/>
  <c r="L13" i="15"/>
  <c r="H12" i="15"/>
  <c r="J12" i="15" s="1"/>
  <c r="I12" i="15" s="1"/>
  <c r="L12" i="15"/>
  <c r="H11" i="15"/>
  <c r="J11" i="15" s="1"/>
  <c r="I11" i="15" s="1"/>
  <c r="L11" i="15"/>
  <c r="H10" i="15"/>
  <c r="J10" i="15" s="1"/>
  <c r="E9" i="13" s="1"/>
  <c r="L10" i="15"/>
  <c r="H9" i="15"/>
  <c r="J9" i="15" s="1"/>
  <c r="I9" i="15" s="1"/>
  <c r="L9" i="15"/>
  <c r="F8" i="15"/>
  <c r="G8" i="15" s="1"/>
  <c r="L8" i="15" s="1"/>
  <c r="I13" i="16"/>
  <c r="F12" i="13"/>
  <c r="H52" i="10"/>
  <c r="E52" i="10"/>
  <c r="F52" i="10"/>
  <c r="G52" i="10"/>
  <c r="D52" i="10"/>
  <c r="E12" i="13" l="1"/>
  <c r="I7" i="15"/>
  <c r="E56" i="13"/>
  <c r="E43" i="13"/>
  <c r="E29" i="13"/>
  <c r="I50" i="15"/>
  <c r="E41" i="13"/>
  <c r="E37" i="13"/>
  <c r="I26" i="15"/>
  <c r="E24" i="13"/>
  <c r="E18" i="13"/>
  <c r="E17" i="13"/>
  <c r="E51" i="13"/>
  <c r="E48" i="13"/>
  <c r="I48" i="15"/>
  <c r="E42" i="13"/>
  <c r="I40" i="15"/>
  <c r="E31" i="13"/>
  <c r="E27" i="13"/>
  <c r="I10" i="15"/>
  <c r="E35" i="13"/>
  <c r="E10" i="13"/>
  <c r="E50" i="13"/>
  <c r="E32" i="13"/>
  <c r="I53" i="15"/>
  <c r="E21" i="13"/>
  <c r="E53" i="13"/>
  <c r="E22" i="13"/>
  <c r="E33" i="13"/>
  <c r="I24" i="15"/>
  <c r="I47" i="15"/>
  <c r="E20" i="13"/>
  <c r="E34" i="13"/>
  <c r="E44" i="13"/>
  <c r="F54" i="13"/>
  <c r="F58" i="13" s="1"/>
  <c r="F59" i="13" s="1"/>
  <c r="E14" i="13"/>
  <c r="E45" i="13"/>
  <c r="E16" i="13"/>
  <c r="E28" i="13"/>
  <c r="E40" i="13"/>
  <c r="E38" i="13"/>
  <c r="E36" i="13"/>
  <c r="E30" i="13"/>
  <c r="E26" i="13"/>
  <c r="E19" i="13"/>
  <c r="E15" i="13"/>
  <c r="I14" i="15"/>
  <c r="E11" i="13"/>
  <c r="E8" i="13"/>
  <c r="L55" i="15"/>
  <c r="H8" i="15"/>
  <c r="J8" i="15" l="1"/>
  <c r="E7" i="13" s="1"/>
  <c r="E54" i="13" s="1"/>
  <c r="E58" i="13" s="1"/>
  <c r="E59" i="13" s="1"/>
  <c r="H55" i="15"/>
  <c r="I8" i="15" l="1"/>
  <c r="D54" i="13" l="1"/>
  <c r="D58" i="13" s="1"/>
  <c r="D59" i="13" s="1"/>
  <c r="C54" i="13"/>
  <c r="C58" i="13" s="1"/>
  <c r="C59" i="13" s="1"/>
</calcChain>
</file>

<file path=xl/sharedStrings.xml><?xml version="1.0" encoding="utf-8"?>
<sst xmlns="http://schemas.openxmlformats.org/spreadsheetml/2006/main" count="583" uniqueCount="161">
  <si>
    <t>端数調整</t>
    <rPh sb="0" eb="2">
      <t>ハスウ</t>
    </rPh>
    <rPh sb="2" eb="4">
      <t>チョウセイ</t>
    </rPh>
    <phoneticPr fontId="2"/>
  </si>
  <si>
    <t>㎡あたり</t>
    <phoneticPr fontId="2"/>
  </si>
  <si>
    <t>都道府県</t>
    <rPh sb="0" eb="4">
      <t>トドウフケン</t>
    </rPh>
    <phoneticPr fontId="2"/>
  </si>
  <si>
    <t>ロス率</t>
    <rPh sb="2" eb="3">
      <t>リツ</t>
    </rPh>
    <phoneticPr fontId="2"/>
  </si>
  <si>
    <t>都道府県名</t>
  </si>
  <si>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</si>
  <si>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</si>
  <si>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</si>
  <si>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</si>
  <si>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</si>
  <si>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</si>
  <si>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</si>
  <si>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</si>
  <si>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</si>
  <si>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</si>
  <si>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</si>
  <si>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</si>
  <si>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</si>
  <si>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</si>
  <si>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19 山梨県</t>
  </si>
  <si>
    <t>20 長野県</t>
  </si>
  <si>
    <t>15 新潟県</t>
  </si>
  <si>
    <t>16 富山県</t>
  </si>
  <si>
    <t>17 石川県</t>
  </si>
  <si>
    <t>21 岐阜県</t>
  </si>
  <si>
    <t>22 静岡県</t>
  </si>
  <si>
    <t>23 愛知県</t>
  </si>
  <si>
    <t>24 三重県</t>
  </si>
  <si>
    <t>18 福井県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</si>
  <si>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</si>
  <si>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</si>
  <si>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</si>
  <si>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</si>
  <si>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</si>
  <si>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</si>
  <si>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</si>
  <si>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</si>
  <si>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</si>
  <si>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</si>
  <si>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</si>
  <si>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</si>
  <si>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</si>
  <si>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</si>
  <si>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</si>
  <si>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</si>
  <si>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</si>
  <si>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</si>
  <si>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</si>
  <si>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</si>
  <si>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</si>
  <si>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</si>
  <si>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</si>
  <si>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北海道</t>
  </si>
  <si>
    <t>東 北</t>
  </si>
  <si>
    <t>関 東</t>
  </si>
  <si>
    <t>北 陸</t>
  </si>
  <si>
    <t>中 部</t>
  </si>
  <si>
    <t>近 畿</t>
  </si>
  <si>
    <t>中 国</t>
  </si>
  <si>
    <t>四 国</t>
  </si>
  <si>
    <t>九 州</t>
  </si>
  <si>
    <t>沖 縄</t>
  </si>
  <si>
    <t>平　均</t>
    <rPh sb="0" eb="1">
      <t>ヒラ</t>
    </rPh>
    <rPh sb="2" eb="3">
      <t>ヒトシ</t>
    </rPh>
    <phoneticPr fontId="2"/>
  </si>
  <si>
    <t>*　 防水工の黄色は、特殊作業員よりも防水工の方が労務単価が高い場合</t>
    <rPh sb="3" eb="5">
      <t>ボウスイ</t>
    </rPh>
    <rPh sb="5" eb="6">
      <t>コウ</t>
    </rPh>
    <rPh sb="7" eb="9">
      <t>キイロ</t>
    </rPh>
    <rPh sb="11" eb="13">
      <t>トクシュ</t>
    </rPh>
    <rPh sb="13" eb="16">
      <t>サギョウイン</t>
    </rPh>
    <rPh sb="19" eb="21">
      <t>ボウスイ</t>
    </rPh>
    <rPh sb="21" eb="22">
      <t>コウ</t>
    </rPh>
    <rPh sb="23" eb="24">
      <t>ホウ</t>
    </rPh>
    <rPh sb="25" eb="27">
      <t>ロウム</t>
    </rPh>
    <rPh sb="27" eb="29">
      <t>タンカ</t>
    </rPh>
    <rPh sb="30" eb="31">
      <t>タカ</t>
    </rPh>
    <rPh sb="32" eb="34">
      <t>バアイ</t>
    </rPh>
    <phoneticPr fontId="2"/>
  </si>
  <si>
    <t>**　特殊作業員の青色は、防水工よりも特殊作業員の方が労務単価が高い場合</t>
    <rPh sb="3" eb="5">
      <t>トクシュ</t>
    </rPh>
    <rPh sb="5" eb="8">
      <t>サギョウイン</t>
    </rPh>
    <rPh sb="9" eb="11">
      <t>アオイロ</t>
    </rPh>
    <rPh sb="13" eb="15">
      <t>ボウスイ</t>
    </rPh>
    <rPh sb="15" eb="16">
      <t>コウ</t>
    </rPh>
    <rPh sb="19" eb="21">
      <t>トクシュ</t>
    </rPh>
    <rPh sb="21" eb="24">
      <t>サギョウイン</t>
    </rPh>
    <rPh sb="25" eb="26">
      <t>ホウ</t>
    </rPh>
    <rPh sb="27" eb="29">
      <t>ロウム</t>
    </rPh>
    <rPh sb="29" eb="31">
      <t>タンカ</t>
    </rPh>
    <rPh sb="32" eb="33">
      <t>タカ</t>
    </rPh>
    <rPh sb="34" eb="36">
      <t>バアイ</t>
    </rPh>
    <phoneticPr fontId="2"/>
  </si>
  <si>
    <t>ＣＳⅠ工法</t>
    <rPh sb="3" eb="5">
      <t>コウホウ</t>
    </rPh>
    <phoneticPr fontId="2"/>
  </si>
  <si>
    <t>ＣＳⅡ工法</t>
    <rPh sb="3" eb="5">
      <t>コウホウ</t>
    </rPh>
    <phoneticPr fontId="2"/>
  </si>
  <si>
    <t>本資料は、標準歩掛を元に、公共工事設計労務単価と材料のロスを考慮した施工単価の試算例です。</t>
    <rPh sb="0" eb="1">
      <t>ホン</t>
    </rPh>
    <rPh sb="1" eb="3">
      <t>シリョウ</t>
    </rPh>
    <rPh sb="5" eb="7">
      <t>ヒョウジュン</t>
    </rPh>
    <rPh sb="7" eb="9">
      <t>ブガカリ</t>
    </rPh>
    <rPh sb="10" eb="11">
      <t>モト</t>
    </rPh>
    <rPh sb="24" eb="26">
      <t>ザイリョウ</t>
    </rPh>
    <rPh sb="30" eb="32">
      <t>コウリョ</t>
    </rPh>
    <rPh sb="34" eb="36">
      <t>セコウ</t>
    </rPh>
    <rPh sb="36" eb="38">
      <t>タンカ</t>
    </rPh>
    <rPh sb="39" eb="41">
      <t>シサン</t>
    </rPh>
    <rPh sb="41" eb="42">
      <t>レイ</t>
    </rPh>
    <phoneticPr fontId="2"/>
  </si>
  <si>
    <t>ＣＳⅠ工法（ＣＳ－２１・１回塗布）</t>
    <rPh sb="3" eb="5">
      <t>コウホウ</t>
    </rPh>
    <rPh sb="13" eb="14">
      <t>カイ</t>
    </rPh>
    <rPh sb="14" eb="16">
      <t>トフ</t>
    </rPh>
    <phoneticPr fontId="7"/>
  </si>
  <si>
    <t>２．ＣＳ－２１塗布(２００ｇ／㎡)</t>
    <rPh sb="7" eb="9">
      <t>トフ</t>
    </rPh>
    <phoneticPr fontId="7"/>
  </si>
  <si>
    <t>３．湿潤散水</t>
    <rPh sb="2" eb="4">
      <t>シツジュン</t>
    </rPh>
    <phoneticPr fontId="7"/>
  </si>
  <si>
    <t>ＣＳⅡ工法（ＣＳ－２１・２回塗布）</t>
    <rPh sb="3" eb="5">
      <t>コウホウ</t>
    </rPh>
    <phoneticPr fontId="7"/>
  </si>
  <si>
    <t>２．ＣＳ－２１塗布(１５０ｇ／㎡)</t>
    <rPh sb="7" eb="9">
      <t>トフ</t>
    </rPh>
    <phoneticPr fontId="7"/>
  </si>
  <si>
    <t>４．ＣＳ－２１塗布(１５０ｇ／㎡)</t>
    <rPh sb="7" eb="9">
      <t>トフ</t>
    </rPh>
    <phoneticPr fontId="7"/>
  </si>
  <si>
    <t>５．湿潤散水</t>
    <rPh sb="2" eb="4">
      <t>シツジュン</t>
    </rPh>
    <phoneticPr fontId="7"/>
  </si>
  <si>
    <t>施工手順</t>
    <rPh sb="0" eb="2">
      <t>セコウ</t>
    </rPh>
    <rPh sb="2" eb="4">
      <t>テジュン</t>
    </rPh>
    <phoneticPr fontId="2"/>
  </si>
  <si>
    <t>地方連絡協議会名</t>
    <phoneticPr fontId="2"/>
  </si>
  <si>
    <t>土木一般世話役</t>
    <phoneticPr fontId="2"/>
  </si>
  <si>
    <t>防水工*</t>
    <phoneticPr fontId="2"/>
  </si>
  <si>
    <t>特殊作業員**</t>
    <phoneticPr fontId="2"/>
  </si>
  <si>
    <t>普通作業員</t>
    <phoneticPr fontId="2"/>
  </si>
  <si>
    <t>％</t>
    <phoneticPr fontId="2"/>
  </si>
  <si>
    <t>*** 防水工と特殊作業員のピンク色は、防水工と特殊作業員の労務単価が同じ場合</t>
    <rPh sb="4" eb="6">
      <t>ボウスイ</t>
    </rPh>
    <rPh sb="6" eb="7">
      <t>コウ</t>
    </rPh>
    <rPh sb="8" eb="10">
      <t>トクシュ</t>
    </rPh>
    <rPh sb="10" eb="13">
      <t>サギョウイン</t>
    </rPh>
    <rPh sb="17" eb="18">
      <t>イロ</t>
    </rPh>
    <rPh sb="30" eb="32">
      <t>ロウム</t>
    </rPh>
    <rPh sb="32" eb="34">
      <t>タンカ</t>
    </rPh>
    <rPh sb="35" eb="36">
      <t>オナ</t>
    </rPh>
    <rPh sb="37" eb="39">
      <t>バアイ</t>
    </rPh>
    <phoneticPr fontId="2"/>
  </si>
  <si>
    <t>協会歩掛（300㎡以上）</t>
    <rPh sb="0" eb="2">
      <t>キョウカイ</t>
    </rPh>
    <rPh sb="2" eb="4">
      <t>ブガカリ</t>
    </rPh>
    <rPh sb="9" eb="11">
      <t>イジョウ</t>
    </rPh>
    <phoneticPr fontId="2"/>
  </si>
  <si>
    <t>全国平均</t>
    <rPh sb="0" eb="2">
      <t>ゼンコク</t>
    </rPh>
    <rPh sb="2" eb="4">
      <t>ヘイキン</t>
    </rPh>
    <phoneticPr fontId="2"/>
  </si>
  <si>
    <t>左官</t>
    <rPh sb="0" eb="2">
      <t>サカン</t>
    </rPh>
    <phoneticPr fontId="2"/>
  </si>
  <si>
    <t>CS-21ネオ</t>
    <phoneticPr fontId="2"/>
  </si>
  <si>
    <t>労務費の6％</t>
    <rPh sb="0" eb="3">
      <t>ロウムヒ</t>
    </rPh>
    <phoneticPr fontId="2"/>
  </si>
  <si>
    <t>塗布量</t>
    <rPh sb="0" eb="2">
      <t>トフ</t>
    </rPh>
    <rPh sb="2" eb="3">
      <t>リョウ</t>
    </rPh>
    <phoneticPr fontId="2"/>
  </si>
  <si>
    <t>材料費</t>
    <rPh sb="0" eb="2">
      <t>ザイリョウ</t>
    </rPh>
    <rPh sb="2" eb="3">
      <t>ヒ</t>
    </rPh>
    <phoneticPr fontId="2"/>
  </si>
  <si>
    <t>労務費</t>
    <rPh sb="0" eb="3">
      <t>ロウムヒ</t>
    </rPh>
    <phoneticPr fontId="2"/>
  </si>
  <si>
    <t>諸雑費</t>
    <rPh sb="0" eb="1">
      <t>ショ</t>
    </rPh>
    <rPh sb="1" eb="3">
      <t>ザッピ</t>
    </rPh>
    <phoneticPr fontId="2"/>
  </si>
  <si>
    <t>㎡あたり単価</t>
    <rPh sb="4" eb="6">
      <t>タンカ</t>
    </rPh>
    <phoneticPr fontId="2"/>
  </si>
  <si>
    <t>改め㎡単価</t>
    <rPh sb="3" eb="5">
      <t>タンカ</t>
    </rPh>
    <phoneticPr fontId="2"/>
  </si>
  <si>
    <t>％</t>
    <phoneticPr fontId="2"/>
  </si>
  <si>
    <t>施工面積</t>
    <rPh sb="0" eb="2">
      <t>セコウ</t>
    </rPh>
    <rPh sb="2" eb="4">
      <t>メンセキ</t>
    </rPh>
    <phoneticPr fontId="2"/>
  </si>
  <si>
    <t>ｋｇ／㎡</t>
    <phoneticPr fontId="2"/>
  </si>
  <si>
    <t>土木一般世話役×1</t>
    <rPh sb="0" eb="2">
      <t>ドボク</t>
    </rPh>
    <rPh sb="2" eb="4">
      <t>イッパン</t>
    </rPh>
    <rPh sb="4" eb="7">
      <t>セワヤク</t>
    </rPh>
    <phoneticPr fontId="2"/>
  </si>
  <si>
    <t>特殊作業員×4</t>
    <rPh sb="0" eb="2">
      <t>トクシュ</t>
    </rPh>
    <rPh sb="2" eb="4">
      <t>サギョウ</t>
    </rPh>
    <rPh sb="4" eb="5">
      <t>イン</t>
    </rPh>
    <phoneticPr fontId="2"/>
  </si>
  <si>
    <t>全　国　平　均</t>
    <rPh sb="0" eb="1">
      <t>ゼン</t>
    </rPh>
    <rPh sb="2" eb="3">
      <t>クニ</t>
    </rPh>
    <rPh sb="4" eb="5">
      <t>ヒラ</t>
    </rPh>
    <rPh sb="6" eb="7">
      <t>ヒトシ</t>
    </rPh>
    <phoneticPr fontId="2"/>
  </si>
  <si>
    <t>協会歩掛による各都道府県別施工単価算出シート（ＣＳ－２１ネオ塗布工法）</t>
    <rPh sb="0" eb="2">
      <t>キョウカイ</t>
    </rPh>
    <rPh sb="2" eb="4">
      <t>ブガカリ</t>
    </rPh>
    <rPh sb="7" eb="12">
      <t>カクトドウフケン</t>
    </rPh>
    <rPh sb="12" eb="13">
      <t>ベツ</t>
    </rPh>
    <rPh sb="13" eb="15">
      <t>セコウ</t>
    </rPh>
    <rPh sb="15" eb="17">
      <t>タンカ</t>
    </rPh>
    <rPh sb="17" eb="19">
      <t>サンシュツ</t>
    </rPh>
    <rPh sb="30" eb="32">
      <t>トフ</t>
    </rPh>
    <rPh sb="32" eb="34">
      <t>コウホウ</t>
    </rPh>
    <phoneticPr fontId="2"/>
  </si>
  <si>
    <t>合 計</t>
    <rPh sb="0" eb="1">
      <t>ゴウ</t>
    </rPh>
    <rPh sb="2" eb="3">
      <t>ケイ</t>
    </rPh>
    <phoneticPr fontId="2"/>
  </si>
  <si>
    <t>ロス率5％</t>
    <rPh sb="2" eb="3">
      <t>リツ</t>
    </rPh>
    <phoneticPr fontId="2"/>
  </si>
  <si>
    <t>協会歩掛による各都道府県別施工単価算出シート（ＣＳ－２１ビルダー塗布工法）</t>
    <rPh sb="0" eb="2">
      <t>キョウカイ</t>
    </rPh>
    <rPh sb="2" eb="4">
      <t>ブガカリ</t>
    </rPh>
    <rPh sb="7" eb="12">
      <t>カクトドウフケン</t>
    </rPh>
    <rPh sb="12" eb="13">
      <t>ベツ</t>
    </rPh>
    <rPh sb="13" eb="15">
      <t>セコウ</t>
    </rPh>
    <rPh sb="15" eb="17">
      <t>タンカ</t>
    </rPh>
    <rPh sb="17" eb="19">
      <t>サンシュツ</t>
    </rPh>
    <rPh sb="32" eb="34">
      <t>トフ</t>
    </rPh>
    <rPh sb="34" eb="36">
      <t>コウホウ</t>
    </rPh>
    <phoneticPr fontId="2"/>
  </si>
  <si>
    <t>土木一般世話役×2</t>
    <rPh sb="0" eb="2">
      <t>ドボク</t>
    </rPh>
    <rPh sb="2" eb="4">
      <t>イッパン</t>
    </rPh>
    <rPh sb="4" eb="7">
      <t>セワヤク</t>
    </rPh>
    <phoneticPr fontId="2"/>
  </si>
  <si>
    <t>アストン協会歩掛</t>
    <rPh sb="4" eb="6">
      <t>キョウカイ</t>
    </rPh>
    <rPh sb="6" eb="8">
      <t>ブガカリ</t>
    </rPh>
    <phoneticPr fontId="2"/>
  </si>
  <si>
    <t>CS-21ビルダー</t>
    <phoneticPr fontId="2"/>
  </si>
  <si>
    <t>ロス率10％</t>
    <rPh sb="2" eb="3">
      <t>リツ</t>
    </rPh>
    <phoneticPr fontId="2"/>
  </si>
  <si>
    <t>ｋｇ／㎡</t>
    <phoneticPr fontId="2"/>
  </si>
  <si>
    <t>％</t>
    <phoneticPr fontId="2"/>
  </si>
  <si>
    <t>土木一般世話役×4</t>
    <rPh sb="0" eb="2">
      <t>ドボク</t>
    </rPh>
    <rPh sb="2" eb="4">
      <t>イッパン</t>
    </rPh>
    <rPh sb="4" eb="7">
      <t>セワヤク</t>
    </rPh>
    <phoneticPr fontId="2"/>
  </si>
  <si>
    <t>防水工×16</t>
    <rPh sb="0" eb="2">
      <t>ボウスイ</t>
    </rPh>
    <rPh sb="2" eb="3">
      <t>コウ</t>
    </rPh>
    <phoneticPr fontId="2"/>
  </si>
  <si>
    <t>土木一般世話役×2.5</t>
    <rPh sb="0" eb="2">
      <t>ドボク</t>
    </rPh>
    <rPh sb="2" eb="4">
      <t>イッパン</t>
    </rPh>
    <rPh sb="4" eb="7">
      <t>セワヤク</t>
    </rPh>
    <phoneticPr fontId="2"/>
  </si>
  <si>
    <t>防水工×10</t>
    <rPh sb="0" eb="2">
      <t>ボウスイ</t>
    </rPh>
    <rPh sb="2" eb="3">
      <t>コウ</t>
    </rPh>
    <phoneticPr fontId="2"/>
  </si>
  <si>
    <t>防水工×8</t>
    <rPh sb="0" eb="2">
      <t>ボウスイ</t>
    </rPh>
    <rPh sb="2" eb="3">
      <t>コウ</t>
    </rPh>
    <phoneticPr fontId="2"/>
  </si>
  <si>
    <t>１．表層部の水分調整</t>
    <rPh sb="2" eb="4">
      <t>ヒョウソウ</t>
    </rPh>
    <rPh sb="4" eb="5">
      <t>ブ</t>
    </rPh>
    <rPh sb="6" eb="8">
      <t>スイブン</t>
    </rPh>
    <rPh sb="8" eb="10">
      <t>チョウセイ</t>
    </rPh>
    <phoneticPr fontId="7"/>
  </si>
  <si>
    <t>対　　象：コンクリート構造物</t>
    <rPh sb="0" eb="1">
      <t>タイ</t>
    </rPh>
    <rPh sb="3" eb="4">
      <t>ゾウ</t>
    </rPh>
    <rPh sb="11" eb="14">
      <t>コウゾウブツ</t>
    </rPh>
    <phoneticPr fontId="9"/>
  </si>
  <si>
    <t>施工面積：３００㎡以上（連続していること）</t>
  </si>
  <si>
    <t>施工方法：固定足場・躯体上・地面上から施工</t>
    <rPh sb="10" eb="12">
      <t>クタイ</t>
    </rPh>
    <rPh sb="12" eb="13">
      <t>ジョウ</t>
    </rPh>
    <phoneticPr fontId="9"/>
  </si>
  <si>
    <t>塗布向き：下向き・横向き塗布</t>
    <rPh sb="0" eb="2">
      <t>トフ</t>
    </rPh>
    <rPh sb="2" eb="3">
      <t>ム</t>
    </rPh>
    <rPh sb="5" eb="6">
      <t>シタ</t>
    </rPh>
    <rPh sb="6" eb="7">
      <t>ム</t>
    </rPh>
    <rPh sb="9" eb="11">
      <t>ヨコム</t>
    </rPh>
    <rPh sb="12" eb="14">
      <t>トフ</t>
    </rPh>
    <phoneticPr fontId="9"/>
  </si>
  <si>
    <t>施工前処理（下地処理・素地調整等）は別途</t>
    <phoneticPr fontId="12"/>
  </si>
  <si>
    <t>●試算条件</t>
    <rPh sb="1" eb="3">
      <t>シサン</t>
    </rPh>
    <rPh sb="3" eb="5">
      <t>ジョウケン</t>
    </rPh>
    <phoneticPr fontId="2"/>
  </si>
  <si>
    <t>ＣＳ－２１ネオ塗布工法</t>
    <rPh sb="7" eb="9">
      <t>トフ</t>
    </rPh>
    <rPh sb="9" eb="11">
      <t>コウホウ</t>
    </rPh>
    <phoneticPr fontId="2"/>
  </si>
  <si>
    <t>１．ＣＳ－２１ネオ塗布(２００ｇ／㎡)</t>
    <rPh sb="9" eb="11">
      <t>トフ</t>
    </rPh>
    <phoneticPr fontId="7"/>
  </si>
  <si>
    <t>ＣＳ－２１ビルダー塗布工法</t>
    <rPh sb="9" eb="11">
      <t>トフ</t>
    </rPh>
    <rPh sb="11" eb="13">
      <t>コウホウ</t>
    </rPh>
    <phoneticPr fontId="2"/>
  </si>
  <si>
    <t>１．ＣＳ－２１ビルダー塗布(２００ｇ／㎡)</t>
    <rPh sb="11" eb="13">
      <t>トフ</t>
    </rPh>
    <phoneticPr fontId="7"/>
  </si>
  <si>
    <t>２．ＣＳ－２１ビルダー塗布(１００ｇ／㎡)</t>
    <rPh sb="11" eb="13">
      <t>トフ</t>
    </rPh>
    <phoneticPr fontId="7"/>
  </si>
  <si>
    <t>施 工 班：５名（世話役×１＋作業員×４）</t>
    <rPh sb="0" eb="1">
      <t>セ</t>
    </rPh>
    <rPh sb="2" eb="3">
      <t>コウ</t>
    </rPh>
    <rPh sb="4" eb="5">
      <t>ハン</t>
    </rPh>
    <phoneticPr fontId="2"/>
  </si>
  <si>
    <t>◆試算結果</t>
    <rPh sb="1" eb="3">
      <t>シサン</t>
    </rPh>
    <rPh sb="3" eb="5">
      <t>ケッカ</t>
    </rPh>
    <phoneticPr fontId="2"/>
  </si>
  <si>
    <t>シート２：試算結果まとめ（ＣＳⅠ工法、ＣＳⅡ工法、ＣＳ－２１ネオ塗布工法、ＣＳ－２１ビルダー塗布工法）</t>
    <rPh sb="5" eb="7">
      <t>シサン</t>
    </rPh>
    <rPh sb="7" eb="9">
      <t>ケッカ</t>
    </rPh>
    <rPh sb="16" eb="18">
      <t>コウホウ</t>
    </rPh>
    <rPh sb="22" eb="24">
      <t>コウホウ</t>
    </rPh>
    <rPh sb="32" eb="34">
      <t>トフ</t>
    </rPh>
    <rPh sb="34" eb="36">
      <t>コウホウ</t>
    </rPh>
    <rPh sb="46" eb="48">
      <t>トフ</t>
    </rPh>
    <rPh sb="48" eb="50">
      <t>コウホウ</t>
    </rPh>
    <phoneticPr fontId="2"/>
  </si>
  <si>
    <t>１２０㎡/日</t>
    <phoneticPr fontId="2"/>
  </si>
  <si>
    <t>　７５㎡/日</t>
    <phoneticPr fontId="2"/>
  </si>
  <si>
    <t>３００㎡/日</t>
    <phoneticPr fontId="2"/>
  </si>
  <si>
    <t>１５０㎡/日</t>
    <phoneticPr fontId="2"/>
  </si>
  <si>
    <t>　５％</t>
    <phoneticPr fontId="2"/>
  </si>
  <si>
    <t>１０％</t>
    <phoneticPr fontId="2"/>
  </si>
  <si>
    <t>日当り施工数量</t>
    <rPh sb="0" eb="2">
      <t>ヒアタ</t>
    </rPh>
    <rPh sb="3" eb="5">
      <t>セコウ</t>
    </rPh>
    <rPh sb="5" eb="7">
      <t>スウリョウ</t>
    </rPh>
    <phoneticPr fontId="2"/>
  </si>
  <si>
    <t>材料ロス率</t>
    <rPh sb="0" eb="2">
      <t>ザイリョウ</t>
    </rPh>
    <rPh sb="4" eb="5">
      <t>リツ</t>
    </rPh>
    <phoneticPr fontId="2"/>
  </si>
  <si>
    <r>
      <t>&gt; 下地処理</t>
    </r>
    <r>
      <rPr>
        <sz val="10"/>
        <rFont val="ＭＳ ゴシック"/>
        <family val="3"/>
        <charset val="128"/>
      </rPr>
      <t>［</t>
    </r>
    <r>
      <rPr>
        <sz val="10"/>
        <rFont val="ＭＳ ゴシック"/>
        <family val="3"/>
        <charset val="128"/>
      </rPr>
      <t>ひび割れ補修、断面修復など］</t>
    </r>
    <phoneticPr fontId="12"/>
  </si>
  <si>
    <t>&gt; 素地調整［高圧洗浄・簡易清掃・サンダーケレンなど］</t>
    <rPh sb="12" eb="14">
      <t>カンイ</t>
    </rPh>
    <phoneticPr fontId="12"/>
  </si>
  <si>
    <t>ＣＳ－２１シリーズ製品の塗布工法 標準単価表（以降、標準歩掛）は、労務単価がアストン協会単価であり、</t>
    <rPh sb="9" eb="11">
      <t>セイヒン</t>
    </rPh>
    <rPh sb="23" eb="25">
      <t>イコウ</t>
    </rPh>
    <rPh sb="26" eb="28">
      <t>ヒョウジュン</t>
    </rPh>
    <rPh sb="28" eb="30">
      <t>ブガカリ</t>
    </rPh>
    <rPh sb="33" eb="35">
      <t>ロウム</t>
    </rPh>
    <rPh sb="35" eb="37">
      <t>タンカ</t>
    </rPh>
    <rPh sb="42" eb="44">
      <t>キョウカイ</t>
    </rPh>
    <phoneticPr fontId="2"/>
  </si>
  <si>
    <t>公共工事設計労務単価とは異なります。</t>
    <phoneticPr fontId="2"/>
  </si>
  <si>
    <t>※都道府県別の試算には、労務単価が高い方を採用。（ＣＳ－２１ネオのみ「特殊作業員」単価で統一）</t>
    <rPh sb="1" eb="5">
      <t>トドウフケン</t>
    </rPh>
    <rPh sb="5" eb="6">
      <t>ベツ</t>
    </rPh>
    <rPh sb="7" eb="9">
      <t>シサン</t>
    </rPh>
    <rPh sb="12" eb="14">
      <t>ロウム</t>
    </rPh>
    <rPh sb="14" eb="16">
      <t>タンカ</t>
    </rPh>
    <rPh sb="17" eb="18">
      <t>タカ</t>
    </rPh>
    <rPh sb="19" eb="20">
      <t>ホウ</t>
    </rPh>
    <rPh sb="21" eb="23">
      <t>サイヨウ</t>
    </rPh>
    <rPh sb="35" eb="37">
      <t>トクシュ</t>
    </rPh>
    <rPh sb="37" eb="40">
      <t>サギョウイン</t>
    </rPh>
    <rPh sb="41" eb="43">
      <t>タンカ</t>
    </rPh>
    <rPh sb="44" eb="46">
      <t>トウイツ</t>
    </rPh>
    <phoneticPr fontId="2"/>
  </si>
  <si>
    <t>協会歩掛による各都道府県別施工単価算出シート（ＣＳⅠ工法）</t>
    <rPh sb="0" eb="2">
      <t>キョウカイ</t>
    </rPh>
    <rPh sb="2" eb="4">
      <t>ブガカリ</t>
    </rPh>
    <rPh sb="7" eb="12">
      <t>カクトドウフケン</t>
    </rPh>
    <rPh sb="12" eb="13">
      <t>ベツ</t>
    </rPh>
    <rPh sb="13" eb="15">
      <t>セコウ</t>
    </rPh>
    <rPh sb="15" eb="17">
      <t>タンカ</t>
    </rPh>
    <rPh sb="17" eb="19">
      <t>サンシュツ</t>
    </rPh>
    <rPh sb="26" eb="28">
      <t>コウホウ</t>
    </rPh>
    <phoneticPr fontId="2"/>
  </si>
  <si>
    <t>協会歩掛による各都道府県別施工単価算出シート（ＣＳⅡ工法）</t>
    <rPh sb="0" eb="2">
      <t>キョウカイ</t>
    </rPh>
    <rPh sb="2" eb="4">
      <t>ブガカリ</t>
    </rPh>
    <rPh sb="7" eb="12">
      <t>カクトドウフケン</t>
    </rPh>
    <rPh sb="12" eb="13">
      <t>ベツ</t>
    </rPh>
    <rPh sb="13" eb="15">
      <t>セコウ</t>
    </rPh>
    <rPh sb="15" eb="17">
      <t>タンカ</t>
    </rPh>
    <rPh sb="17" eb="19">
      <t>サンシュツ</t>
    </rPh>
    <rPh sb="26" eb="28">
      <t>コウホウ</t>
    </rPh>
    <phoneticPr fontId="2"/>
  </si>
  <si>
    <t>都道府県別の施工単価（試算例）について</t>
    <rPh sb="0" eb="4">
      <t>トドウフケン</t>
    </rPh>
    <rPh sb="4" eb="5">
      <t>ベツ</t>
    </rPh>
    <rPh sb="6" eb="8">
      <t>セコウ</t>
    </rPh>
    <rPh sb="8" eb="10">
      <t>タンカ</t>
    </rPh>
    <rPh sb="11" eb="13">
      <t>シサン</t>
    </rPh>
    <rPh sb="13" eb="14">
      <t>レイ</t>
    </rPh>
    <phoneticPr fontId="2"/>
  </si>
  <si>
    <t>諸雑費　：　労務費の６％</t>
    <rPh sb="0" eb="1">
      <t>ショ</t>
    </rPh>
    <rPh sb="1" eb="3">
      <t>ザッピ</t>
    </rPh>
    <rPh sb="6" eb="9">
      <t>ロウムヒ</t>
    </rPh>
    <phoneticPr fontId="2"/>
  </si>
  <si>
    <t>シート３：ＣＳⅠ工法［塗布材：ＣＳ－２１］の試算結果（都道府県別、ｍ2あたり施工単価）</t>
    <rPh sb="11" eb="13">
      <t>トフ</t>
    </rPh>
    <rPh sb="13" eb="14">
      <t>ザイ</t>
    </rPh>
    <rPh sb="22" eb="24">
      <t>シサン</t>
    </rPh>
    <rPh sb="24" eb="26">
      <t>ケッカ</t>
    </rPh>
    <phoneticPr fontId="2"/>
  </si>
  <si>
    <t>シート４：ＣＳⅡ工法［塗布材：ＣＳ－２１］の試算結果（都道府県別、ｍ2あたり施工単価）</t>
    <rPh sb="22" eb="24">
      <t>シサン</t>
    </rPh>
    <rPh sb="24" eb="26">
      <t>ケッカ</t>
    </rPh>
    <phoneticPr fontId="2"/>
  </si>
  <si>
    <t>シート５：ＣＳ－２１ネオ塗布工法の試算結果（都道府県別、ｍ2あたり施工単価）</t>
    <rPh sb="12" eb="14">
      <t>トフ</t>
    </rPh>
    <rPh sb="17" eb="19">
      <t>シサン</t>
    </rPh>
    <rPh sb="19" eb="21">
      <t>ケッカ</t>
    </rPh>
    <phoneticPr fontId="2"/>
  </si>
  <si>
    <t>シート６：ＣＳ－２１ビルダー塗布工法の試算結果（都道府県別、ｍ2あたり施工単価）</t>
    <rPh sb="14" eb="16">
      <t>トフ</t>
    </rPh>
    <rPh sb="19" eb="21">
      <t>シサン</t>
    </rPh>
    <rPh sb="21" eb="23">
      <t>ケッカ</t>
    </rPh>
    <phoneticPr fontId="2"/>
  </si>
  <si>
    <t>ｍ2あたり機+労（材料費を除く）</t>
    <rPh sb="5" eb="6">
      <t>キ</t>
    </rPh>
    <rPh sb="7" eb="8">
      <t>ロウ</t>
    </rPh>
    <rPh sb="9" eb="12">
      <t>ザイリョウヒ</t>
    </rPh>
    <rPh sb="13" eb="14">
      <t>ノゾ</t>
    </rPh>
    <phoneticPr fontId="2"/>
  </si>
  <si>
    <t>材料費</t>
    <rPh sb="0" eb="3">
      <t>ザイリョウヒ</t>
    </rPh>
    <phoneticPr fontId="2"/>
  </si>
  <si>
    <t>円</t>
    <rPh sb="0" eb="1">
      <t>エン</t>
    </rPh>
    <phoneticPr fontId="2"/>
  </si>
  <si>
    <t>協会単価－全国平均</t>
    <rPh sb="0" eb="4">
      <t>キョウカイタンカ</t>
    </rPh>
    <rPh sb="5" eb="9">
      <t>ゼンコクヘイキン</t>
    </rPh>
    <phoneticPr fontId="2"/>
  </si>
  <si>
    <t>(協会－平均)÷協会</t>
    <rPh sb="1" eb="3">
      <t>キョウカイ</t>
    </rPh>
    <rPh sb="4" eb="6">
      <t>ヘイキン</t>
    </rPh>
    <rPh sb="8" eb="10">
      <t>キョウカイ</t>
    </rPh>
    <phoneticPr fontId="2"/>
  </si>
  <si>
    <t>令和７年度公共工事設計労務単価（令和７年３月以降適用）</t>
    <rPh sb="0" eb="2">
      <t>レイワ</t>
    </rPh>
    <rPh sb="16" eb="18">
      <t>レイワ</t>
    </rPh>
    <rPh sb="19" eb="20">
      <t>ネン</t>
    </rPh>
    <rPh sb="21" eb="22">
      <t>ガツ</t>
    </rPh>
    <rPh sb="22" eb="24">
      <t>イコウ</t>
    </rPh>
    <rPh sb="24" eb="26">
      <t>テキヨウ</t>
    </rPh>
    <phoneticPr fontId="2"/>
  </si>
  <si>
    <t>労務費　：　令和７年度 公共工事設計労務単価（シート１参照）</t>
    <rPh sb="0" eb="3">
      <t>ロウムヒ</t>
    </rPh>
    <rPh sb="6" eb="8">
      <t>レイワ</t>
    </rPh>
    <rPh sb="9" eb="11">
      <t>ネンド</t>
    </rPh>
    <rPh sb="12" eb="14">
      <t>コウキョウ</t>
    </rPh>
    <rPh sb="14" eb="16">
      <t>コウジ</t>
    </rPh>
    <rPh sb="16" eb="18">
      <t>セッケイ</t>
    </rPh>
    <rPh sb="18" eb="20">
      <t>ロウム</t>
    </rPh>
    <rPh sb="20" eb="22">
      <t>タンカ</t>
    </rPh>
    <rPh sb="27" eb="29">
      <t>サンショウ</t>
    </rPh>
    <phoneticPr fontId="2"/>
  </si>
  <si>
    <t>令和７年度　試算結果（㎡あたり施工単価）</t>
    <rPh sb="6" eb="8">
      <t>シサン</t>
    </rPh>
    <rPh sb="8" eb="10">
      <t>ケッカ</t>
    </rPh>
    <phoneticPr fontId="2"/>
  </si>
  <si>
    <t>令和６年度　試算結果（㎡あたり施工単価）</t>
    <rPh sb="6" eb="8">
      <t>シサン</t>
    </rPh>
    <rPh sb="8" eb="10">
      <t>ケッカ</t>
    </rPh>
    <phoneticPr fontId="2"/>
  </si>
  <si>
    <t>令和５年度　試算結果（㎡あたり施工単価）</t>
    <rPh sb="6" eb="8">
      <t>シサン</t>
    </rPh>
    <rPh sb="8" eb="10">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</si>
</sst>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22" x14ac:knownFonts="1">
    <font>
      <sz val="10"/>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8"/>
      <name val="ＭＳ ゴシック"/>
      <family val="3"/>
      <charset val="128"/>
    </font>
    <font>
      <b/>
      <sz val="10"/>
      <color indexed="8"/>
      <name val="ＭＳ ゴシック"/>
      <family val="3"/>
      <charset val="128"/>
    </font>
    <font>
      <sz val="14"/>
      <name val="ＭＳ ゴシック"/>
      <family val="3"/>
      <charset val="128"/>
    </font>
    <font>
      <sz val="6"/>
      <name val="ＭＳ Ｐゴシック"/>
      <family val="3"/>
      <charset val="128"/>
    </font>
    <font>
      <sz val="10"/>
      <color theme="1"/>
      <name val="ＭＳ ゴシック"/>
      <family val="3"/>
      <charset val="128"/>
    </font>
    <font>
      <b/>
      <sz val="10"/>
      <color theme="1"/>
      <name val="ＭＳ ゴシック"/>
      <family val="3"/>
      <charset val="128"/>
    </font>
    <font>
      <b/>
      <sz val="12"/>
      <name val="ＭＳ ゴシック"/>
      <family val="3"/>
      <charset val="128"/>
    </font>
    <font>
      <sz val="11"/>
      <name val="ＭＳ Ｐゴシック"/>
      <family val="3"/>
      <charset val="128"/>
    </font>
    <font>
      <sz val="6"/>
      <name val="ＭＳ Ｐゴシック"/>
      <family val="2"/>
      <charset val="128"/>
      <scheme val="minor"/>
    </font>
    <font>
      <b/>
      <sz val="14"/>
      <name val="ＭＳ ゴシック"/>
      <family val="3"/>
      <charset val="128"/>
    </font>
    <font>
      <i/>
      <sz val="11"/>
      <color indexed="8"/>
      <name val="ＭＳ ゴシック"/>
      <family val="3"/>
      <charset val="128"/>
    </font>
    <font>
      <sz val="11"/>
      <color indexed="8"/>
      <name val="ＭＳ ゴシック"/>
      <family val="3"/>
      <charset val="128"/>
    </font>
    <font>
      <sz val="11"/>
      <name val="ＭＳ ゴシック"/>
      <family val="3"/>
      <charset val="128"/>
    </font>
    <font>
      <sz val="10"/>
      <color theme="1" tint="0.499984740745262"/>
      <name val="ＭＳ ゴシック"/>
      <family val="3"/>
      <charset val="128"/>
    </font>
    <font>
      <sz val="9"/>
      <color theme="1" tint="0.499984740745262"/>
      <name val="ＭＳ ゴシック"/>
      <family val="3"/>
      <charset val="128"/>
    </font>
    <font>
      <b/>
      <sz val="14"/>
      <color theme="1" tint="0.499984740745262"/>
      <name val="ＭＳ ゴシック"/>
      <family val="3"/>
      <charset val="128"/>
    </font>
    <font>
      <sz val="14"/>
      <color theme="1" tint="0.499984740745262"/>
      <name val="ＭＳ ゴシック"/>
      <family val="3"/>
      <charset val="128"/>
    </font>
    <font>
      <b/>
      <sz val="10"/>
      <color theme="1" tint="0.499984740745262"/>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99FF66"/>
        <bgColor indexed="64"/>
      </patternFill>
    </fill>
    <fill>
      <patternFill patternType="solid">
        <fgColor rgb="FFFF99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bottom style="dashed">
        <color auto="1"/>
      </bottom>
      <diagonal/>
    </border>
    <border>
      <left style="dashed">
        <color auto="1"/>
      </left>
      <right/>
      <top/>
      <bottom/>
      <diagonal/>
    </border>
    <border>
      <left style="dashed">
        <color auto="1"/>
      </left>
      <right/>
      <top/>
      <bottom style="dashed">
        <color auto="1"/>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indexed="64"/>
      </bottom>
      <diagonal/>
    </border>
    <border>
      <left style="thin">
        <color indexed="64"/>
      </left>
      <right style="thin">
        <color rgb="FF000000"/>
      </right>
      <top/>
      <bottom style="thin">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style="double">
        <color indexed="64"/>
      </bottom>
      <diagonal/>
    </border>
    <border>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uble">
        <color indexed="64"/>
      </bottom>
      <diagonal/>
    </border>
    <border>
      <left/>
      <right/>
      <top/>
      <bottom style="thin">
        <color rgb="FF000000"/>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1" fillId="0" borderId="0"/>
    <xf numFmtId="9" fontId="1" fillId="0" borderId="0" applyFont="0" applyFill="0" applyBorder="0" applyAlignment="0" applyProtection="0">
      <alignment vertical="center"/>
    </xf>
  </cellStyleXfs>
  <cellXfs count="176">
    <xf numFmtId="0" fontId="0" fillId="0" borderId="0" xfId="0"/>
    <xf numFmtId="0" fontId="8" fillId="0" borderId="0" xfId="0" applyFont="1" applyAlignment="1">
      <alignment horizontal="right"/>
    </xf>
    <xf numFmtId="0" fontId="0" fillId="0" borderId="0" xfId="0" applyAlignment="1">
      <alignment horizontal="center" vertical="center"/>
    </xf>
    <xf numFmtId="0" fontId="4" fillId="0" borderId="0" xfId="0" applyFont="1" applyAlignment="1">
      <alignment horizontal="center" vertical="center"/>
    </xf>
    <xf numFmtId="176" fontId="4" fillId="0" borderId="10" xfId="0" applyNumberFormat="1" applyFont="1" applyBorder="1" applyAlignment="1">
      <alignment vertical="center"/>
    </xf>
    <xf numFmtId="176" fontId="4" fillId="0" borderId="11" xfId="0" applyNumberFormat="1" applyFont="1" applyBorder="1" applyAlignment="1">
      <alignment vertical="center"/>
    </xf>
    <xf numFmtId="176" fontId="4" fillId="0" borderId="12" xfId="0" applyNumberFormat="1" applyFont="1" applyBorder="1" applyAlignment="1">
      <alignment vertical="center"/>
    </xf>
    <xf numFmtId="176" fontId="4" fillId="0" borderId="1" xfId="0" applyNumberFormat="1" applyFont="1" applyBorder="1" applyAlignment="1">
      <alignment vertical="center"/>
    </xf>
    <xf numFmtId="0" fontId="4" fillId="0" borderId="13" xfId="0" applyFont="1" applyBorder="1" applyAlignment="1">
      <alignment horizontal="left" vertical="center" indent="1"/>
    </xf>
    <xf numFmtId="176" fontId="4" fillId="0" borderId="14" xfId="0" applyNumberFormat="1" applyFont="1" applyBorder="1" applyAlignment="1">
      <alignment vertical="center"/>
    </xf>
    <xf numFmtId="176" fontId="4" fillId="0" borderId="15" xfId="0" applyNumberFormat="1" applyFont="1" applyBorder="1" applyAlignment="1">
      <alignment vertical="center"/>
    </xf>
    <xf numFmtId="176" fontId="4" fillId="2" borderId="12" xfId="0" applyNumberFormat="1" applyFont="1" applyFill="1" applyBorder="1" applyAlignment="1">
      <alignment vertical="center"/>
    </xf>
    <xf numFmtId="176" fontId="4" fillId="3" borderId="11" xfId="0" applyNumberFormat="1" applyFont="1" applyFill="1" applyBorder="1" applyAlignment="1">
      <alignment vertical="center"/>
    </xf>
    <xf numFmtId="176" fontId="4" fillId="0" borderId="0" xfId="0" applyNumberFormat="1" applyFont="1" applyAlignment="1">
      <alignment vertical="center"/>
    </xf>
    <xf numFmtId="0" fontId="4" fillId="0" borderId="10" xfId="0" applyFont="1" applyBorder="1" applyAlignment="1">
      <alignment horizontal="left" vertical="center" indent="1"/>
    </xf>
    <xf numFmtId="176" fontId="4" fillId="0" borderId="16" xfId="0" applyNumberFormat="1" applyFont="1" applyBorder="1" applyAlignment="1">
      <alignment vertical="center"/>
    </xf>
    <xf numFmtId="176" fontId="4" fillId="2" borderId="15" xfId="0" applyNumberFormat="1" applyFont="1" applyFill="1" applyBorder="1" applyAlignment="1">
      <alignment vertical="center"/>
    </xf>
    <xf numFmtId="176" fontId="4" fillId="0" borderId="3" xfId="0" applyNumberFormat="1" applyFont="1" applyBorder="1" applyAlignment="1">
      <alignment vertical="center"/>
    </xf>
    <xf numFmtId="0" fontId="0" fillId="0" borderId="0" xfId="0" applyAlignment="1">
      <alignment vertical="center"/>
    </xf>
    <xf numFmtId="0" fontId="0" fillId="0" borderId="0" xfId="0" applyAlignment="1">
      <alignment horizontal="left" vertical="center"/>
    </xf>
    <xf numFmtId="0" fontId="1" fillId="0" borderId="0" xfId="0" applyFont="1" applyAlignment="1">
      <alignment vertical="center"/>
    </xf>
    <xf numFmtId="0" fontId="1" fillId="0" borderId="0" xfId="0" applyFont="1"/>
    <xf numFmtId="0" fontId="1" fillId="0" borderId="0" xfId="0" applyFont="1" applyAlignment="1">
      <alignment horizontal="center" vertical="center"/>
    </xf>
    <xf numFmtId="176" fontId="4" fillId="0" borderId="17" xfId="0" applyNumberFormat="1" applyFont="1" applyBorder="1" applyAlignment="1">
      <alignment vertical="center"/>
    </xf>
    <xf numFmtId="176" fontId="4" fillId="0" borderId="4" xfId="0" applyNumberFormat="1" applyFont="1" applyBorder="1" applyAlignment="1">
      <alignment vertical="center"/>
    </xf>
    <xf numFmtId="176" fontId="8" fillId="2" borderId="12" xfId="0" applyNumberFormat="1" applyFont="1" applyFill="1" applyBorder="1" applyAlignment="1">
      <alignment vertical="center"/>
    </xf>
    <xf numFmtId="176" fontId="0" fillId="0" borderId="0" xfId="0" applyNumberFormat="1" applyAlignment="1">
      <alignment horizontal="center" vertical="center"/>
    </xf>
    <xf numFmtId="0" fontId="6" fillId="0" borderId="0" xfId="0" applyFont="1" applyAlignment="1">
      <alignment horizontal="center" vertical="center"/>
    </xf>
    <xf numFmtId="0" fontId="0" fillId="0" borderId="0" xfId="0" applyAlignment="1">
      <alignment horizontal="right"/>
    </xf>
    <xf numFmtId="0" fontId="0" fillId="4" borderId="0" xfId="0" applyFill="1" applyAlignment="1">
      <alignment horizontal="center"/>
    </xf>
    <xf numFmtId="0" fontId="0" fillId="4" borderId="0" xfId="0" applyFill="1"/>
    <xf numFmtId="0" fontId="4" fillId="0" borderId="1" xfId="0" applyFont="1" applyBorder="1" applyAlignment="1">
      <alignment horizontal="left" vertical="center" indent="1"/>
    </xf>
    <xf numFmtId="38" fontId="0" fillId="0" borderId="1" xfId="1" applyFont="1" applyBorder="1" applyAlignment="1">
      <alignment horizontal="center"/>
    </xf>
    <xf numFmtId="38" fontId="0" fillId="0" borderId="1" xfId="0" applyNumberFormat="1" applyBorder="1" applyAlignment="1">
      <alignment horizontal="center"/>
    </xf>
    <xf numFmtId="177" fontId="0" fillId="0" borderId="1" xfId="0" applyNumberForma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38" fontId="3" fillId="0" borderId="1" xfId="1" applyFont="1" applyBorder="1" applyAlignment="1">
      <alignment horizontal="center"/>
    </xf>
    <xf numFmtId="0" fontId="3" fillId="0" borderId="0" xfId="0" applyFont="1"/>
    <xf numFmtId="0" fontId="10" fillId="0" borderId="0" xfId="0" applyFont="1"/>
    <xf numFmtId="38" fontId="0" fillId="3" borderId="1" xfId="1" applyFont="1" applyFill="1" applyBorder="1" applyAlignment="1">
      <alignment horizontal="center"/>
    </xf>
    <xf numFmtId="0" fontId="0" fillId="5" borderId="0" xfId="0" applyFill="1" applyAlignment="1">
      <alignment horizontal="center"/>
    </xf>
    <xf numFmtId="0" fontId="0" fillId="5" borderId="0" xfId="0" applyFill="1"/>
    <xf numFmtId="38" fontId="0" fillId="0" borderId="1" xfId="1" applyFont="1" applyFill="1" applyBorder="1" applyAlignment="1">
      <alignment horizontal="center"/>
    </xf>
    <xf numFmtId="0" fontId="10" fillId="0" borderId="0" xfId="3" applyFont="1"/>
    <xf numFmtId="0" fontId="1" fillId="0" borderId="0" xfId="3"/>
    <xf numFmtId="0" fontId="1" fillId="0" borderId="0" xfId="3" applyAlignment="1">
      <alignment horizontal="right"/>
    </xf>
    <xf numFmtId="0" fontId="1" fillId="4" borderId="0" xfId="3" applyFill="1" applyAlignment="1">
      <alignment horizontal="center"/>
    </xf>
    <xf numFmtId="0" fontId="1" fillId="4" borderId="0" xfId="3" applyFill="1"/>
    <xf numFmtId="0" fontId="1" fillId="0" borderId="9" xfId="3" applyBorder="1" applyAlignment="1">
      <alignment horizontal="center"/>
    </xf>
    <xf numFmtId="0" fontId="1" fillId="0" borderId="3" xfId="3" applyBorder="1" applyAlignment="1">
      <alignment horizontal="center"/>
    </xf>
    <xf numFmtId="0" fontId="4" fillId="0" borderId="1" xfId="3" applyFont="1" applyBorder="1" applyAlignment="1">
      <alignment horizontal="left" vertical="center" indent="1"/>
    </xf>
    <xf numFmtId="38" fontId="1" fillId="0" borderId="1" xfId="3" applyNumberFormat="1" applyBorder="1" applyAlignment="1">
      <alignment horizontal="center"/>
    </xf>
    <xf numFmtId="177" fontId="1" fillId="0" borderId="1" xfId="3" applyNumberFormat="1" applyBorder="1" applyAlignment="1">
      <alignment horizontal="center"/>
    </xf>
    <xf numFmtId="0" fontId="3" fillId="0" borderId="0" xfId="3" applyFont="1"/>
    <xf numFmtId="0" fontId="0" fillId="0" borderId="7" xfId="3" applyFont="1" applyBorder="1" applyAlignment="1">
      <alignment horizontal="center"/>
    </xf>
    <xf numFmtId="0" fontId="0" fillId="0" borderId="8" xfId="3" applyFont="1" applyBorder="1" applyAlignment="1">
      <alignment horizontal="center"/>
    </xf>
    <xf numFmtId="0" fontId="1" fillId="0" borderId="0" xfId="4" applyFont="1" applyAlignment="1">
      <alignment vertical="center"/>
    </xf>
    <xf numFmtId="9" fontId="0" fillId="0" borderId="0" xfId="0" quotePrefix="1" applyNumberFormat="1"/>
    <xf numFmtId="0" fontId="1" fillId="0" borderId="20" xfId="0" applyFont="1" applyBorder="1" applyAlignment="1">
      <alignment vertical="center"/>
    </xf>
    <xf numFmtId="0" fontId="0" fillId="0" borderId="20" xfId="0" applyBorder="1"/>
    <xf numFmtId="0" fontId="0" fillId="0" borderId="21" xfId="0" applyBorder="1"/>
    <xf numFmtId="0" fontId="0" fillId="0" borderId="22" xfId="0" applyBorder="1"/>
    <xf numFmtId="0" fontId="0" fillId="0" borderId="0" xfId="4" applyFont="1" applyAlignment="1">
      <alignment vertical="center"/>
    </xf>
    <xf numFmtId="0" fontId="0" fillId="6" borderId="3" xfId="0" applyFill="1" applyBorder="1" applyAlignment="1">
      <alignment horizontal="center" vertical="center"/>
    </xf>
    <xf numFmtId="38" fontId="0" fillId="6" borderId="3" xfId="0" applyNumberFormat="1" applyFill="1" applyBorder="1" applyAlignment="1">
      <alignment horizontal="center" vertical="center"/>
    </xf>
    <xf numFmtId="38" fontId="0" fillId="6" borderId="7" xfId="1" applyFont="1" applyFill="1" applyBorder="1" applyAlignment="1">
      <alignment horizontal="center"/>
    </xf>
    <xf numFmtId="38" fontId="0" fillId="6" borderId="1" xfId="1" applyFont="1" applyFill="1" applyBorder="1" applyAlignment="1">
      <alignment horizontal="center"/>
    </xf>
    <xf numFmtId="38" fontId="0" fillId="6" borderId="1" xfId="0" applyNumberFormat="1" applyFill="1" applyBorder="1" applyAlignment="1">
      <alignment horizontal="center"/>
    </xf>
    <xf numFmtId="177" fontId="0" fillId="6" borderId="1" xfId="0" applyNumberFormat="1" applyFill="1" applyBorder="1" applyAlignment="1">
      <alignment horizontal="center"/>
    </xf>
    <xf numFmtId="0" fontId="4" fillId="0" borderId="26" xfId="0" applyFont="1" applyBorder="1" applyAlignment="1">
      <alignment horizontal="center" vertical="center"/>
    </xf>
    <xf numFmtId="176" fontId="4" fillId="0" borderId="7" xfId="0" applyNumberFormat="1" applyFont="1" applyBorder="1" applyAlignment="1">
      <alignment vertical="center"/>
    </xf>
    <xf numFmtId="0" fontId="4" fillId="0" borderId="27" xfId="0" applyFont="1" applyBorder="1" applyAlignment="1">
      <alignment horizontal="center" vertical="center"/>
    </xf>
    <xf numFmtId="176" fontId="4" fillId="0" borderId="13" xfId="0" applyNumberFormat="1" applyFont="1" applyBorder="1" applyAlignment="1">
      <alignment vertical="center"/>
    </xf>
    <xf numFmtId="176" fontId="4" fillId="0" borderId="28" xfId="0" applyNumberFormat="1" applyFont="1" applyBorder="1" applyAlignment="1">
      <alignment vertical="center"/>
    </xf>
    <xf numFmtId="176" fontId="4" fillId="0" borderId="2" xfId="0" applyNumberFormat="1" applyFont="1" applyBorder="1" applyAlignment="1">
      <alignment vertical="center"/>
    </xf>
    <xf numFmtId="0" fontId="4" fillId="0" borderId="31" xfId="0" applyFont="1" applyBorder="1" applyAlignment="1">
      <alignment horizontal="center" vertical="center"/>
    </xf>
    <xf numFmtId="0" fontId="4" fillId="0" borderId="32" xfId="0" applyFont="1" applyBorder="1" applyAlignment="1">
      <alignment horizontal="left" vertical="center" indent="1"/>
    </xf>
    <xf numFmtId="176" fontId="4" fillId="0" borderId="33" xfId="0" applyNumberFormat="1" applyFont="1" applyBorder="1" applyAlignment="1">
      <alignment vertical="center"/>
    </xf>
    <xf numFmtId="176" fontId="4" fillId="2" borderId="34" xfId="0" applyNumberFormat="1" applyFont="1" applyFill="1" applyBorder="1" applyAlignment="1">
      <alignment vertical="center"/>
    </xf>
    <xf numFmtId="176" fontId="4" fillId="0" borderId="35" xfId="0" applyNumberFormat="1" applyFont="1" applyBorder="1" applyAlignment="1">
      <alignment vertical="center"/>
    </xf>
    <xf numFmtId="176" fontId="4" fillId="0" borderId="36" xfId="0" applyNumberFormat="1" applyFont="1" applyBorder="1" applyAlignment="1">
      <alignment vertical="center"/>
    </xf>
    <xf numFmtId="176" fontId="4" fillId="0" borderId="37" xfId="0" applyNumberFormat="1" applyFont="1" applyBorder="1" applyAlignment="1">
      <alignment vertical="center"/>
    </xf>
    <xf numFmtId="176" fontId="5" fillId="0" borderId="3" xfId="0" applyNumberFormat="1" applyFont="1" applyBorder="1" applyAlignment="1">
      <alignment vertical="center"/>
    </xf>
    <xf numFmtId="0" fontId="4" fillId="0" borderId="42" xfId="0" applyFont="1" applyBorder="1" applyAlignment="1">
      <alignment horizontal="left" vertical="center" indent="1"/>
    </xf>
    <xf numFmtId="0" fontId="4" fillId="0" borderId="43" xfId="0" applyFont="1" applyBorder="1" applyAlignment="1">
      <alignment horizontal="left" vertical="center" indent="1"/>
    </xf>
    <xf numFmtId="0" fontId="4" fillId="0" borderId="35" xfId="0" applyFont="1" applyBorder="1" applyAlignment="1">
      <alignment horizontal="left" vertical="center" indent="1"/>
    </xf>
    <xf numFmtId="0" fontId="5" fillId="0" borderId="29" xfId="0" applyFont="1" applyBorder="1" applyAlignment="1">
      <alignment horizontal="center" vertical="center"/>
    </xf>
    <xf numFmtId="176" fontId="5" fillId="0" borderId="7" xfId="0" applyNumberFormat="1" applyFont="1" applyBorder="1" applyAlignment="1">
      <alignment vertical="center"/>
    </xf>
    <xf numFmtId="38" fontId="1" fillId="0" borderId="0" xfId="1"/>
    <xf numFmtId="0" fontId="0" fillId="0" borderId="0" xfId="3" applyFont="1"/>
    <xf numFmtId="38" fontId="3" fillId="0" borderId="1" xfId="1" applyFont="1" applyBorder="1" applyAlignment="1"/>
    <xf numFmtId="38" fontId="1" fillId="4" borderId="0" xfId="1" applyFill="1" applyAlignment="1">
      <alignment horizontal="center"/>
    </xf>
    <xf numFmtId="176" fontId="14" fillId="0" borderId="30" xfId="0" applyNumberFormat="1" applyFont="1" applyBorder="1" applyAlignment="1">
      <alignment horizontal="center" vertical="center"/>
    </xf>
    <xf numFmtId="176" fontId="14" fillId="0" borderId="7" xfId="0" applyNumberFormat="1" applyFont="1" applyBorder="1" applyAlignment="1">
      <alignment horizontal="center" vertical="center"/>
    </xf>
    <xf numFmtId="176" fontId="15" fillId="0" borderId="0" xfId="0" applyNumberFormat="1" applyFont="1" applyAlignment="1">
      <alignment vertical="center"/>
    </xf>
    <xf numFmtId="0" fontId="16" fillId="0" borderId="0" xfId="0" applyFont="1" applyAlignment="1">
      <alignment horizontal="center" vertical="center"/>
    </xf>
    <xf numFmtId="38" fontId="0" fillId="0" borderId="0" xfId="0" applyNumberFormat="1"/>
    <xf numFmtId="38" fontId="0" fillId="0" borderId="1" xfId="0" applyNumberFormat="1" applyBorder="1" applyAlignment="1">
      <alignment horizontal="center" vertical="center"/>
    </xf>
    <xf numFmtId="0" fontId="0" fillId="6" borderId="44" xfId="0" applyFill="1" applyBorder="1" applyAlignment="1">
      <alignment horizontal="center" vertical="center"/>
    </xf>
    <xf numFmtId="38" fontId="0" fillId="0" borderId="2" xfId="0" applyNumberFormat="1" applyBorder="1"/>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13" fillId="0" borderId="0" xfId="0" applyFont="1" applyAlignment="1">
      <alignment vertical="center"/>
    </xf>
    <xf numFmtId="38" fontId="0" fillId="0" borderId="0" xfId="0" applyNumberFormat="1" applyAlignment="1">
      <alignment horizontal="center" vertical="center"/>
    </xf>
    <xf numFmtId="0" fontId="17" fillId="0" borderId="0" xfId="0" applyFont="1" applyAlignment="1">
      <alignment horizontal="right" vertical="center"/>
    </xf>
    <xf numFmtId="9" fontId="17" fillId="0" borderId="0" xfId="5" applyFont="1" applyAlignment="1">
      <alignment horizontal="right" vertical="center" indent="1"/>
    </xf>
    <xf numFmtId="3" fontId="17" fillId="0" borderId="0" xfId="0" applyNumberFormat="1" applyFont="1" applyAlignment="1">
      <alignment horizontal="center" vertical="center"/>
    </xf>
    <xf numFmtId="0" fontId="6" fillId="0" borderId="0" xfId="0" applyFont="1" applyAlignment="1">
      <alignment horizontal="left"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14" fillId="0" borderId="29" xfId="0" applyFont="1" applyBorder="1" applyAlignment="1">
      <alignment horizontal="center" vertical="center"/>
    </xf>
    <xf numFmtId="0" fontId="14" fillId="0" borderId="8" xfId="0" applyFont="1" applyBorder="1" applyAlignment="1">
      <alignment horizontal="center" vertical="center"/>
    </xf>
    <xf numFmtId="0" fontId="6" fillId="0" borderId="0" xfId="0" applyFont="1" applyAlignment="1">
      <alignment horizontal="center" vertical="center"/>
    </xf>
    <xf numFmtId="0" fontId="4" fillId="0" borderId="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9" xfId="0" applyFont="1" applyBorder="1" applyAlignment="1">
      <alignment horizontal="center"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39" xfId="0" applyFont="1" applyBorder="1" applyAlignment="1">
      <alignment horizontal="center" vertical="center"/>
    </xf>
    <xf numFmtId="0" fontId="4" fillId="0" borderId="24"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1" fillId="0" borderId="9" xfId="3" applyBorder="1" applyAlignment="1">
      <alignment horizontal="center" vertical="center"/>
    </xf>
    <xf numFmtId="0" fontId="1" fillId="0" borderId="3" xfId="3" applyBorder="1" applyAlignment="1">
      <alignment horizontal="center" vertical="center"/>
    </xf>
    <xf numFmtId="0" fontId="5" fillId="0" borderId="2" xfId="3" applyFont="1" applyBorder="1" applyAlignment="1">
      <alignment horizontal="center" vertical="center"/>
    </xf>
    <xf numFmtId="0" fontId="5" fillId="0" borderId="18" xfId="3" applyFont="1" applyBorder="1" applyAlignment="1">
      <alignment horizontal="center" vertical="center"/>
    </xf>
    <xf numFmtId="0" fontId="1" fillId="0" borderId="5" xfId="3" applyBorder="1" applyAlignment="1">
      <alignment horizontal="center"/>
    </xf>
    <xf numFmtId="0" fontId="1" fillId="0" borderId="6" xfId="3" applyBorder="1" applyAlignment="1">
      <alignment horizontal="center"/>
    </xf>
    <xf numFmtId="0" fontId="0" fillId="0" borderId="9" xfId="0" applyBorder="1" applyAlignment="1">
      <alignment horizontal="center" vertical="center"/>
    </xf>
    <xf numFmtId="0" fontId="0" fillId="0" borderId="3" xfId="0" applyBorder="1" applyAlignment="1">
      <alignment horizontal="center"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176" fontId="8" fillId="3" borderId="11" xfId="0" applyNumberFormat="1" applyFont="1" applyFill="1" applyBorder="1" applyAlignment="1">
      <alignment vertical="center"/>
    </xf>
    <xf numFmtId="176" fontId="4" fillId="0" borderId="12" xfId="0" applyNumberFormat="1" applyFont="1" applyFill="1" applyBorder="1" applyAlignment="1">
      <alignment vertical="center"/>
    </xf>
    <xf numFmtId="176" fontId="4" fillId="7" borderId="12" xfId="0" applyNumberFormat="1" applyFont="1" applyFill="1" applyBorder="1" applyAlignment="1">
      <alignment vertical="center"/>
    </xf>
    <xf numFmtId="176" fontId="4" fillId="7" borderId="11" xfId="0" applyNumberFormat="1" applyFont="1" applyFill="1" applyBorder="1" applyAlignment="1">
      <alignment vertical="center"/>
    </xf>
    <xf numFmtId="0" fontId="17" fillId="0" borderId="38" xfId="0" applyFont="1" applyBorder="1" applyAlignment="1">
      <alignment horizontal="center" vertical="center"/>
    </xf>
    <xf numFmtId="0" fontId="17" fillId="0" borderId="41" xfId="0" applyFont="1" applyBorder="1" applyAlignment="1">
      <alignment horizontal="center" vertical="center"/>
    </xf>
    <xf numFmtId="0" fontId="18" fillId="0" borderId="23" xfId="0" applyFont="1" applyBorder="1" applyAlignment="1">
      <alignment horizontal="center" vertical="center"/>
    </xf>
    <xf numFmtId="0" fontId="18" fillId="0" borderId="25" xfId="0" applyFont="1" applyBorder="1" applyAlignment="1">
      <alignment horizontal="center" vertical="center"/>
    </xf>
    <xf numFmtId="38" fontId="1" fillId="0" borderId="0" xfId="3" applyNumberFormat="1"/>
    <xf numFmtId="0" fontId="19" fillId="0" borderId="0" xfId="0" applyFont="1" applyAlignment="1">
      <alignment vertical="center"/>
    </xf>
    <xf numFmtId="0" fontId="20" fillId="0" borderId="0" xfId="0" applyFont="1" applyAlignment="1">
      <alignment horizontal="center" vertical="center"/>
    </xf>
    <xf numFmtId="0" fontId="17" fillId="0" borderId="0" xfId="0" applyFont="1"/>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17" fillId="0" borderId="18" xfId="0" applyFont="1" applyBorder="1" applyAlignment="1">
      <alignment horizontal="center" vertical="center"/>
    </xf>
    <xf numFmtId="0" fontId="17" fillId="0" borderId="39"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24" xfId="0" applyFont="1" applyBorder="1" applyAlignment="1">
      <alignment horizontal="center" vertical="center"/>
    </xf>
    <xf numFmtId="0" fontId="17" fillId="0" borderId="42" xfId="0" applyFont="1" applyBorder="1" applyAlignment="1">
      <alignment horizontal="left" vertical="center" indent="1"/>
    </xf>
    <xf numFmtId="176" fontId="17" fillId="0" borderId="3" xfId="0" applyNumberFormat="1" applyFont="1" applyBorder="1" applyAlignment="1">
      <alignment vertical="center"/>
    </xf>
    <xf numFmtId="176" fontId="17" fillId="0" borderId="7" xfId="0" applyNumberFormat="1" applyFont="1" applyBorder="1" applyAlignment="1">
      <alignment vertical="center"/>
    </xf>
    <xf numFmtId="0" fontId="17" fillId="0" borderId="43" xfId="0" applyFont="1" applyBorder="1" applyAlignment="1">
      <alignment horizontal="left" vertical="center" indent="1"/>
    </xf>
    <xf numFmtId="176" fontId="17" fillId="0" borderId="1" xfId="0" applyNumberFormat="1" applyFont="1" applyBorder="1" applyAlignment="1">
      <alignment vertical="center"/>
    </xf>
    <xf numFmtId="176" fontId="17" fillId="0" borderId="2" xfId="0" applyNumberFormat="1" applyFont="1" applyBorder="1" applyAlignment="1">
      <alignment vertical="center"/>
    </xf>
    <xf numFmtId="0" fontId="17" fillId="0" borderId="35" xfId="0" applyFont="1" applyBorder="1" applyAlignment="1">
      <alignment horizontal="left" vertical="center" indent="1"/>
    </xf>
    <xf numFmtId="176" fontId="17" fillId="0" borderId="36" xfId="0" applyNumberFormat="1" applyFont="1" applyBorder="1" applyAlignment="1">
      <alignment vertical="center"/>
    </xf>
    <xf numFmtId="176" fontId="17" fillId="0" borderId="37" xfId="0" applyNumberFormat="1" applyFont="1" applyBorder="1" applyAlignment="1">
      <alignment vertical="center"/>
    </xf>
    <xf numFmtId="0" fontId="21" fillId="0" borderId="29" xfId="0" applyFont="1" applyBorder="1" applyAlignment="1">
      <alignment horizontal="center" vertical="center"/>
    </xf>
    <xf numFmtId="176" fontId="21" fillId="0" borderId="3" xfId="0" applyNumberFormat="1" applyFont="1" applyBorder="1" applyAlignment="1">
      <alignment vertical="center"/>
    </xf>
    <xf numFmtId="176" fontId="21" fillId="0" borderId="7" xfId="0" applyNumberFormat="1" applyFont="1" applyBorder="1" applyAlignment="1">
      <alignment vertical="center"/>
    </xf>
    <xf numFmtId="0" fontId="17" fillId="0" borderId="0" xfId="0" applyFont="1" applyAlignment="1">
      <alignment horizontal="center" vertical="center"/>
    </xf>
    <xf numFmtId="0" fontId="17" fillId="6" borderId="44" xfId="0" applyFont="1" applyFill="1" applyBorder="1" applyAlignment="1">
      <alignment horizontal="center" vertical="center"/>
    </xf>
    <xf numFmtId="38" fontId="17" fillId="0" borderId="1" xfId="0" applyNumberFormat="1" applyFont="1" applyBorder="1" applyAlignment="1">
      <alignment horizontal="center" vertical="center"/>
    </xf>
    <xf numFmtId="38" fontId="17" fillId="0" borderId="2" xfId="0" applyNumberFormat="1" applyFont="1" applyBorder="1"/>
    <xf numFmtId="38" fontId="17" fillId="0" borderId="0" xfId="0" applyNumberFormat="1" applyFont="1" applyAlignment="1">
      <alignment horizontal="center" vertical="center"/>
    </xf>
    <xf numFmtId="38" fontId="17" fillId="0" borderId="0" xfId="0" applyNumberFormat="1" applyFont="1"/>
    <xf numFmtId="0" fontId="17" fillId="0" borderId="19" xfId="0" applyFont="1" applyBorder="1" applyAlignment="1">
      <alignment horizontal="center" vertical="center"/>
    </xf>
    <xf numFmtId="0" fontId="17" fillId="0" borderId="40" xfId="0" applyFont="1" applyBorder="1" applyAlignment="1">
      <alignment horizontal="center" vertical="center"/>
    </xf>
  </cellXfs>
  <cellStyles count="6">
    <cellStyle name="パーセント" xfId="5" builtinId="5"/>
    <cellStyle name="桁区切り" xfId="1" builtinId="6"/>
    <cellStyle name="桁区切り 3"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colors>
    <mruColors>
      <color rgb="FFFF99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L70"/>
  <sheetViews>
    <sheetView view="pageBreakPreview" zoomScale="75" zoomScaleNormal="75" zoomScaleSheetLayoutView="75" workbookViewId="0">
      <selection activeCell="A2" sqref="A2"/>
    </sheetView>
  </sheetViews>
  <sheetFormatPr defaultColWidth="2.7109375" defaultRowHeight="12" x14ac:dyDescent="0.15"/>
  <cols>
    <col min="1" max="36" width="2.7109375" customWidth="1"/>
  </cols>
  <sheetData>
    <row r="2" spans="2:21" x14ac:dyDescent="0.15">
      <c r="B2" s="110" t="s">
        <v>145</v>
      </c>
      <c r="C2" s="110"/>
      <c r="D2" s="110"/>
      <c r="E2" s="110"/>
      <c r="F2" s="110"/>
      <c r="G2" s="110"/>
      <c r="H2" s="110"/>
      <c r="I2" s="110"/>
      <c r="J2" s="110"/>
      <c r="K2" s="110"/>
      <c r="L2" s="110"/>
      <c r="M2" s="110"/>
      <c r="N2" s="110"/>
      <c r="O2" s="110"/>
      <c r="P2" s="110"/>
      <c r="Q2" s="110"/>
      <c r="R2" s="110"/>
      <c r="S2" s="110"/>
      <c r="T2" s="110"/>
      <c r="U2" s="110"/>
    </row>
    <row r="3" spans="2:21" x14ac:dyDescent="0.15">
      <c r="B3" s="110"/>
      <c r="C3" s="110"/>
      <c r="D3" s="110"/>
      <c r="E3" s="110"/>
      <c r="F3" s="110"/>
      <c r="G3" s="110"/>
      <c r="H3" s="110"/>
      <c r="I3" s="110"/>
      <c r="J3" s="110"/>
      <c r="K3" s="110"/>
      <c r="L3" s="110"/>
      <c r="M3" s="110"/>
      <c r="N3" s="110"/>
      <c r="O3" s="110"/>
      <c r="P3" s="110"/>
      <c r="Q3" s="110"/>
      <c r="R3" s="110"/>
      <c r="S3" s="110"/>
      <c r="T3" s="110"/>
      <c r="U3" s="110"/>
    </row>
    <row r="6" spans="2:21" x14ac:dyDescent="0.15">
      <c r="B6" t="s">
        <v>140</v>
      </c>
    </row>
    <row r="7" spans="2:21" x14ac:dyDescent="0.15">
      <c r="B7" t="s">
        <v>141</v>
      </c>
    </row>
    <row r="8" spans="2:21" ht="6" customHeight="1" x14ac:dyDescent="0.15"/>
    <row r="9" spans="2:21" x14ac:dyDescent="0.15">
      <c r="B9" t="s">
        <v>67</v>
      </c>
    </row>
    <row r="13" spans="2:21" x14ac:dyDescent="0.15">
      <c r="B13" t="s">
        <v>121</v>
      </c>
    </row>
    <row r="15" spans="2:21" x14ac:dyDescent="0.15">
      <c r="B15" t="s">
        <v>116</v>
      </c>
      <c r="C15" s="20"/>
      <c r="T15" s="59" t="s">
        <v>120</v>
      </c>
    </row>
    <row r="16" spans="2:21" ht="6" customHeight="1" x14ac:dyDescent="0.15">
      <c r="C16" s="20"/>
    </row>
    <row r="17" spans="2:29" x14ac:dyDescent="0.15">
      <c r="B17" t="s">
        <v>117</v>
      </c>
      <c r="C17" s="20"/>
      <c r="T17" s="65" t="s">
        <v>138</v>
      </c>
    </row>
    <row r="18" spans="2:29" ht="6" customHeight="1" x14ac:dyDescent="0.15">
      <c r="C18" s="20"/>
    </row>
    <row r="19" spans="2:29" x14ac:dyDescent="0.15">
      <c r="B19" s="21" t="s">
        <v>118</v>
      </c>
      <c r="C19" s="20"/>
      <c r="T19" s="65" t="s">
        <v>139</v>
      </c>
    </row>
    <row r="20" spans="2:29" ht="6" customHeight="1" x14ac:dyDescent="0.15">
      <c r="B20" s="21"/>
      <c r="C20" s="20"/>
    </row>
    <row r="21" spans="2:29" x14ac:dyDescent="0.15">
      <c r="B21" s="21" t="s">
        <v>119</v>
      </c>
      <c r="C21" s="20"/>
    </row>
    <row r="22" spans="2:29" ht="6" customHeight="1" x14ac:dyDescent="0.15">
      <c r="C22" s="20"/>
    </row>
    <row r="23" spans="2:29" x14ac:dyDescent="0.15">
      <c r="B23" t="s">
        <v>127</v>
      </c>
    </row>
    <row r="26" spans="2:29" x14ac:dyDescent="0.15">
      <c r="B26" s="40" t="s">
        <v>75</v>
      </c>
      <c r="S26" s="40" t="s">
        <v>136</v>
      </c>
      <c r="AC26" s="40" t="s">
        <v>137</v>
      </c>
    </row>
    <row r="28" spans="2:29" x14ac:dyDescent="0.15">
      <c r="B28" s="18" t="s">
        <v>68</v>
      </c>
      <c r="C28" s="22"/>
      <c r="R28" s="63"/>
      <c r="S28" t="s">
        <v>130</v>
      </c>
      <c r="AB28" s="63"/>
      <c r="AC28" s="60" t="s">
        <v>134</v>
      </c>
    </row>
    <row r="29" spans="2:29" ht="6" customHeight="1" x14ac:dyDescent="0.15">
      <c r="B29" s="22"/>
      <c r="C29" s="20"/>
      <c r="R29" s="63"/>
      <c r="AB29" s="63"/>
    </row>
    <row r="30" spans="2:29" x14ac:dyDescent="0.15">
      <c r="B30" s="18" t="s">
        <v>115</v>
      </c>
      <c r="C30" s="20"/>
      <c r="R30" s="63"/>
      <c r="AB30" s="63"/>
    </row>
    <row r="31" spans="2:29" x14ac:dyDescent="0.15">
      <c r="B31" s="20" t="s">
        <v>69</v>
      </c>
      <c r="C31" s="20"/>
      <c r="R31" s="63"/>
      <c r="AB31" s="63"/>
    </row>
    <row r="32" spans="2:29" x14ac:dyDescent="0.15">
      <c r="B32" s="20" t="s">
        <v>70</v>
      </c>
      <c r="C32" s="20"/>
      <c r="R32" s="63"/>
      <c r="AB32" s="63"/>
    </row>
    <row r="33" spans="2:38" ht="6" customHeight="1" x14ac:dyDescent="0.15">
      <c r="B33" s="61"/>
      <c r="C33" s="61"/>
      <c r="D33" s="62"/>
      <c r="E33" s="62"/>
      <c r="F33" s="62"/>
      <c r="G33" s="62"/>
      <c r="H33" s="62"/>
      <c r="I33" s="62"/>
      <c r="J33" s="62"/>
      <c r="K33" s="62"/>
      <c r="L33" s="62"/>
      <c r="M33" s="62"/>
      <c r="N33" s="62"/>
      <c r="O33" s="62"/>
      <c r="P33" s="62"/>
      <c r="Q33" s="62"/>
      <c r="R33" s="64"/>
      <c r="S33" s="62"/>
      <c r="T33" s="62"/>
      <c r="U33" s="62"/>
      <c r="V33" s="62"/>
      <c r="W33" s="62"/>
      <c r="X33" s="62"/>
      <c r="Y33" s="62"/>
      <c r="Z33" s="62"/>
      <c r="AA33" s="62"/>
      <c r="AB33" s="64"/>
      <c r="AC33" s="62"/>
      <c r="AD33" s="62"/>
      <c r="AE33" s="62"/>
      <c r="AF33" s="62"/>
      <c r="AG33" s="62"/>
      <c r="AH33" s="62"/>
      <c r="AI33" s="62"/>
      <c r="AJ33" s="62"/>
      <c r="AK33" s="62"/>
      <c r="AL33" s="62"/>
    </row>
    <row r="34" spans="2:38" ht="6" customHeight="1" x14ac:dyDescent="0.15">
      <c r="R34" s="63"/>
      <c r="AB34" s="63"/>
    </row>
    <row r="35" spans="2:38" x14ac:dyDescent="0.15">
      <c r="B35" s="20" t="s">
        <v>71</v>
      </c>
      <c r="C35" s="22"/>
      <c r="R35" s="63"/>
      <c r="S35" t="s">
        <v>131</v>
      </c>
      <c r="AB35" s="63"/>
      <c r="AC35" s="60" t="s">
        <v>134</v>
      </c>
    </row>
    <row r="36" spans="2:38" ht="6" customHeight="1" x14ac:dyDescent="0.15">
      <c r="B36" s="22"/>
      <c r="C36" s="20"/>
      <c r="R36" s="63"/>
      <c r="AB36" s="63"/>
    </row>
    <row r="37" spans="2:38" x14ac:dyDescent="0.15">
      <c r="B37" s="18" t="s">
        <v>115</v>
      </c>
      <c r="C37" s="20"/>
      <c r="R37" s="63"/>
      <c r="AB37" s="63"/>
    </row>
    <row r="38" spans="2:38" x14ac:dyDescent="0.15">
      <c r="B38" s="20" t="s">
        <v>72</v>
      </c>
      <c r="C38" s="20"/>
      <c r="R38" s="63"/>
      <c r="AB38" s="63"/>
    </row>
    <row r="39" spans="2:38" x14ac:dyDescent="0.15">
      <c r="B39" s="20" t="s">
        <v>70</v>
      </c>
      <c r="C39" s="20"/>
      <c r="R39" s="63"/>
      <c r="AB39" s="63"/>
    </row>
    <row r="40" spans="2:38" x14ac:dyDescent="0.15">
      <c r="B40" s="20" t="s">
        <v>73</v>
      </c>
      <c r="C40" s="20"/>
      <c r="R40" s="63"/>
      <c r="AB40" s="63"/>
    </row>
    <row r="41" spans="2:38" x14ac:dyDescent="0.15">
      <c r="B41" s="20" t="s">
        <v>74</v>
      </c>
      <c r="C41" s="20"/>
      <c r="R41" s="63"/>
      <c r="AB41" s="63"/>
    </row>
    <row r="42" spans="2:38" ht="6" customHeight="1" x14ac:dyDescent="0.15">
      <c r="B42" s="62"/>
      <c r="C42" s="62"/>
      <c r="D42" s="62"/>
      <c r="E42" s="62"/>
      <c r="F42" s="62"/>
      <c r="G42" s="62"/>
      <c r="H42" s="62"/>
      <c r="I42" s="62"/>
      <c r="J42" s="62"/>
      <c r="K42" s="62"/>
      <c r="L42" s="62"/>
      <c r="M42" s="62"/>
      <c r="N42" s="62"/>
      <c r="O42" s="62"/>
      <c r="P42" s="62"/>
      <c r="Q42" s="62"/>
      <c r="R42" s="64"/>
      <c r="S42" s="62"/>
      <c r="T42" s="62"/>
      <c r="U42" s="62"/>
      <c r="V42" s="62"/>
      <c r="W42" s="62"/>
      <c r="X42" s="62"/>
      <c r="Y42" s="62"/>
      <c r="Z42" s="62"/>
      <c r="AA42" s="62"/>
      <c r="AB42" s="64"/>
      <c r="AC42" s="62"/>
      <c r="AD42" s="62"/>
      <c r="AE42" s="62"/>
      <c r="AF42" s="62"/>
      <c r="AG42" s="62"/>
      <c r="AH42" s="62"/>
      <c r="AI42" s="62"/>
      <c r="AJ42" s="62"/>
      <c r="AK42" s="62"/>
      <c r="AL42" s="62"/>
    </row>
    <row r="43" spans="2:38" ht="6" customHeight="1" x14ac:dyDescent="0.15">
      <c r="R43" s="63"/>
      <c r="AB43" s="63"/>
    </row>
    <row r="44" spans="2:38" x14ac:dyDescent="0.15">
      <c r="B44" t="s">
        <v>122</v>
      </c>
      <c r="R44" s="63"/>
      <c r="S44" t="s">
        <v>132</v>
      </c>
      <c r="AB44" s="63"/>
      <c r="AC44" s="60" t="s">
        <v>134</v>
      </c>
    </row>
    <row r="45" spans="2:38" ht="6" customHeight="1" x14ac:dyDescent="0.15">
      <c r="R45" s="63"/>
      <c r="AB45" s="63"/>
    </row>
    <row r="46" spans="2:38" x14ac:dyDescent="0.15">
      <c r="B46" s="18" t="s">
        <v>123</v>
      </c>
      <c r="R46" s="63"/>
      <c r="AB46" s="63"/>
    </row>
    <row r="47" spans="2:38" ht="6" customHeight="1" x14ac:dyDescent="0.15">
      <c r="B47" s="62"/>
      <c r="C47" s="62"/>
      <c r="D47" s="62"/>
      <c r="E47" s="62"/>
      <c r="F47" s="62"/>
      <c r="G47" s="62"/>
      <c r="H47" s="62"/>
      <c r="I47" s="62"/>
      <c r="J47" s="62"/>
      <c r="K47" s="62"/>
      <c r="L47" s="62"/>
      <c r="M47" s="62"/>
      <c r="N47" s="62"/>
      <c r="O47" s="62"/>
      <c r="P47" s="62"/>
      <c r="Q47" s="62"/>
      <c r="R47" s="64"/>
      <c r="S47" s="62"/>
      <c r="T47" s="62"/>
      <c r="U47" s="62"/>
      <c r="V47" s="62"/>
      <c r="W47" s="62"/>
      <c r="X47" s="62"/>
      <c r="Y47" s="62"/>
      <c r="Z47" s="62"/>
      <c r="AA47" s="62"/>
      <c r="AB47" s="64"/>
      <c r="AC47" s="62"/>
      <c r="AD47" s="62"/>
      <c r="AE47" s="62"/>
      <c r="AF47" s="62"/>
      <c r="AG47" s="62"/>
      <c r="AH47" s="62"/>
      <c r="AI47" s="62"/>
      <c r="AJ47" s="62"/>
      <c r="AK47" s="62"/>
      <c r="AL47" s="62"/>
    </row>
    <row r="48" spans="2:38" ht="6" customHeight="1" x14ac:dyDescent="0.15">
      <c r="R48" s="63"/>
      <c r="AB48" s="63"/>
    </row>
    <row r="49" spans="2:29" x14ac:dyDescent="0.15">
      <c r="B49" t="s">
        <v>124</v>
      </c>
      <c r="R49" s="63"/>
      <c r="S49" t="s">
        <v>133</v>
      </c>
      <c r="AB49" s="63"/>
      <c r="AC49" s="60" t="s">
        <v>135</v>
      </c>
    </row>
    <row r="50" spans="2:29" ht="6" customHeight="1" x14ac:dyDescent="0.15">
      <c r="R50" s="63"/>
      <c r="AB50" s="63"/>
    </row>
    <row r="51" spans="2:29" x14ac:dyDescent="0.15">
      <c r="B51" s="18" t="s">
        <v>125</v>
      </c>
      <c r="R51" s="63"/>
      <c r="AB51" s="63"/>
    </row>
    <row r="52" spans="2:29" x14ac:dyDescent="0.15">
      <c r="B52" s="18" t="s">
        <v>126</v>
      </c>
      <c r="R52" s="63"/>
      <c r="AB52" s="63"/>
    </row>
    <row r="55" spans="2:29" x14ac:dyDescent="0.15">
      <c r="B55" t="s">
        <v>157</v>
      </c>
    </row>
    <row r="57" spans="2:29" x14ac:dyDescent="0.15">
      <c r="B57" t="s">
        <v>146</v>
      </c>
    </row>
    <row r="60" spans="2:29" x14ac:dyDescent="0.15">
      <c r="B60" t="s">
        <v>128</v>
      </c>
    </row>
    <row r="62" spans="2:29" x14ac:dyDescent="0.15">
      <c r="B62" t="s">
        <v>129</v>
      </c>
    </row>
    <row r="64" spans="2:29" x14ac:dyDescent="0.15">
      <c r="B64" t="s">
        <v>147</v>
      </c>
    </row>
    <row r="66" spans="2:2" x14ac:dyDescent="0.15">
      <c r="B66" t="s">
        <v>148</v>
      </c>
    </row>
    <row r="68" spans="2:2" x14ac:dyDescent="0.15">
      <c r="B68" t="s">
        <v>149</v>
      </c>
    </row>
    <row r="70" spans="2:2" x14ac:dyDescent="0.15">
      <c r="B70" t="s">
        <v>150</v>
      </c>
    </row>
  </sheetData>
  <mergeCells count="1">
    <mergeCell ref="B2:U3"/>
  </mergeCells>
  <phoneticPr fontId="2"/>
  <pageMargins left="0.39370078740157483" right="0.39370078740157483" top="0.39370078740157483" bottom="0.39370078740157483" header="0.51181102362204722" footer="0.51181102362204722"/>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64"/>
  <sheetViews>
    <sheetView zoomScale="75" zoomScaleNormal="75" workbookViewId="0">
      <selection activeCell="A2" sqref="A2"/>
    </sheetView>
  </sheetViews>
  <sheetFormatPr defaultRowHeight="12" x14ac:dyDescent="0.15"/>
  <cols>
    <col min="1" max="1" width="9.140625" style="2"/>
    <col min="2" max="2" width="20" style="2" customWidth="1"/>
    <col min="3" max="3" width="19.7109375" style="2" bestFit="1" customWidth="1"/>
    <col min="4" max="8" width="15.7109375" style="2" customWidth="1"/>
    <col min="9" max="16384" width="9.140625" style="2"/>
  </cols>
  <sheetData>
    <row r="2" spans="2:10" ht="18.75" customHeight="1" x14ac:dyDescent="0.15">
      <c r="B2" s="115" t="s">
        <v>156</v>
      </c>
      <c r="C2" s="115"/>
      <c r="D2" s="115"/>
      <c r="E2" s="115"/>
      <c r="F2" s="115"/>
      <c r="G2" s="115"/>
      <c r="H2" s="27"/>
    </row>
    <row r="3" spans="2:10" ht="12" customHeight="1" x14ac:dyDescent="0.15">
      <c r="B3" s="116" t="s">
        <v>76</v>
      </c>
      <c r="C3" s="118" t="s">
        <v>4</v>
      </c>
      <c r="D3" s="118" t="s">
        <v>77</v>
      </c>
      <c r="E3" s="118" t="s">
        <v>78</v>
      </c>
      <c r="F3" s="118" t="s">
        <v>79</v>
      </c>
      <c r="G3" s="118" t="s">
        <v>80</v>
      </c>
      <c r="H3" s="111" t="s">
        <v>85</v>
      </c>
    </row>
    <row r="4" spans="2:10" ht="12.75" thickBot="1" x14ac:dyDescent="0.2">
      <c r="B4" s="117"/>
      <c r="C4" s="119"/>
      <c r="D4" s="119"/>
      <c r="E4" s="119"/>
      <c r="F4" s="119"/>
      <c r="G4" s="119"/>
      <c r="H4" s="112"/>
      <c r="I4" s="3"/>
    </row>
    <row r="5" spans="2:10" ht="12.75" thickTop="1" x14ac:dyDescent="0.15">
      <c r="B5" s="72" t="s">
        <v>52</v>
      </c>
      <c r="C5" s="14" t="s">
        <v>5</v>
      </c>
      <c r="D5" s="15">
        <v>27800</v>
      </c>
      <c r="E5" s="16">
        <v>31200</v>
      </c>
      <c r="F5" s="4">
        <v>25300</v>
      </c>
      <c r="G5" s="17">
        <v>20900</v>
      </c>
      <c r="H5" s="73">
        <v>30200</v>
      </c>
      <c r="I5" s="13"/>
      <c r="J5" s="26"/>
    </row>
    <row r="6" spans="2:10" x14ac:dyDescent="0.15">
      <c r="B6" s="74" t="s">
        <v>53</v>
      </c>
      <c r="C6" s="8" t="s">
        <v>6</v>
      </c>
      <c r="D6" s="9">
        <v>33200</v>
      </c>
      <c r="E6" s="6">
        <v>27800</v>
      </c>
      <c r="F6" s="12">
        <v>29400</v>
      </c>
      <c r="G6" s="10">
        <v>21700</v>
      </c>
      <c r="H6" s="4">
        <v>32200</v>
      </c>
      <c r="I6" s="13"/>
      <c r="J6" s="26"/>
    </row>
    <row r="7" spans="2:10" x14ac:dyDescent="0.15">
      <c r="B7" s="72"/>
      <c r="C7" s="8" t="s">
        <v>7</v>
      </c>
      <c r="D7" s="9">
        <v>32900</v>
      </c>
      <c r="E7" s="139">
        <v>27800</v>
      </c>
      <c r="F7" s="140">
        <v>27800</v>
      </c>
      <c r="G7" s="6">
        <v>23100</v>
      </c>
      <c r="H7" s="75">
        <v>33900</v>
      </c>
      <c r="I7" s="13"/>
      <c r="J7" s="26"/>
    </row>
    <row r="8" spans="2:10" x14ac:dyDescent="0.15">
      <c r="B8" s="72"/>
      <c r="C8" s="8" t="s">
        <v>8</v>
      </c>
      <c r="D8" s="9">
        <v>32900</v>
      </c>
      <c r="E8" s="25">
        <v>30300</v>
      </c>
      <c r="F8" s="5">
        <v>29300</v>
      </c>
      <c r="G8" s="6">
        <v>22900</v>
      </c>
      <c r="H8" s="75">
        <v>36700</v>
      </c>
      <c r="I8" s="13"/>
      <c r="J8" s="26"/>
    </row>
    <row r="9" spans="2:10" x14ac:dyDescent="0.15">
      <c r="B9" s="72"/>
      <c r="C9" s="8" t="s">
        <v>9</v>
      </c>
      <c r="D9" s="9">
        <v>34400</v>
      </c>
      <c r="E9" s="11">
        <v>28600</v>
      </c>
      <c r="F9" s="5">
        <v>27800</v>
      </c>
      <c r="G9" s="6">
        <v>22000</v>
      </c>
      <c r="H9" s="75">
        <v>32700</v>
      </c>
      <c r="I9" s="13"/>
      <c r="J9" s="26"/>
    </row>
    <row r="10" spans="2:10" x14ac:dyDescent="0.15">
      <c r="B10" s="72"/>
      <c r="C10" s="8" t="s">
        <v>10</v>
      </c>
      <c r="D10" s="9">
        <v>32300</v>
      </c>
      <c r="E10" s="25">
        <v>32100</v>
      </c>
      <c r="F10" s="5">
        <v>28000</v>
      </c>
      <c r="G10" s="6">
        <v>22100</v>
      </c>
      <c r="H10" s="75">
        <v>32200</v>
      </c>
      <c r="I10" s="13"/>
      <c r="J10" s="26"/>
    </row>
    <row r="11" spans="2:10" x14ac:dyDescent="0.15">
      <c r="B11" s="72"/>
      <c r="C11" s="8" t="s">
        <v>11</v>
      </c>
      <c r="D11" s="9">
        <v>30200</v>
      </c>
      <c r="E11" s="25">
        <v>31500</v>
      </c>
      <c r="F11" s="5">
        <v>29600</v>
      </c>
      <c r="G11" s="6">
        <v>23000</v>
      </c>
      <c r="H11" s="75">
        <v>32200</v>
      </c>
      <c r="I11" s="13"/>
      <c r="J11" s="26"/>
    </row>
    <row r="12" spans="2:10" x14ac:dyDescent="0.15">
      <c r="B12" s="74" t="s">
        <v>54</v>
      </c>
      <c r="C12" s="8" t="s">
        <v>12</v>
      </c>
      <c r="D12" s="9">
        <v>30000</v>
      </c>
      <c r="E12" s="11">
        <v>32000</v>
      </c>
      <c r="F12" s="5">
        <v>26200</v>
      </c>
      <c r="G12" s="6">
        <v>24900</v>
      </c>
      <c r="H12" s="75">
        <v>31400</v>
      </c>
      <c r="I12" s="13"/>
      <c r="J12" s="26"/>
    </row>
    <row r="13" spans="2:10" x14ac:dyDescent="0.15">
      <c r="B13" s="72"/>
      <c r="C13" s="8" t="s">
        <v>13</v>
      </c>
      <c r="D13" s="9">
        <v>30300</v>
      </c>
      <c r="E13" s="11">
        <v>33700</v>
      </c>
      <c r="F13" s="5">
        <v>26300</v>
      </c>
      <c r="G13" s="6">
        <v>23800</v>
      </c>
      <c r="H13" s="75">
        <v>32300</v>
      </c>
      <c r="I13" s="13"/>
      <c r="J13" s="26"/>
    </row>
    <row r="14" spans="2:10" x14ac:dyDescent="0.15">
      <c r="B14" s="72"/>
      <c r="C14" s="8" t="s">
        <v>14</v>
      </c>
      <c r="D14" s="9">
        <v>30100</v>
      </c>
      <c r="E14" s="11">
        <v>30600</v>
      </c>
      <c r="F14" s="5">
        <v>26000</v>
      </c>
      <c r="G14" s="6">
        <v>24800</v>
      </c>
      <c r="H14" s="75">
        <v>28100</v>
      </c>
      <c r="I14" s="13"/>
      <c r="J14" s="26"/>
    </row>
    <row r="15" spans="2:10" x14ac:dyDescent="0.15">
      <c r="B15" s="72"/>
      <c r="C15" s="8" t="s">
        <v>15</v>
      </c>
      <c r="D15" s="9">
        <v>30400</v>
      </c>
      <c r="E15" s="11">
        <v>34500</v>
      </c>
      <c r="F15" s="5">
        <v>27900</v>
      </c>
      <c r="G15" s="6">
        <v>25400</v>
      </c>
      <c r="H15" s="75">
        <v>31600</v>
      </c>
      <c r="I15" s="13"/>
      <c r="J15" s="26"/>
    </row>
    <row r="16" spans="2:10" x14ac:dyDescent="0.15">
      <c r="B16" s="72"/>
      <c r="C16" s="8" t="s">
        <v>16</v>
      </c>
      <c r="D16" s="9">
        <v>31200</v>
      </c>
      <c r="E16" s="11">
        <v>34700</v>
      </c>
      <c r="F16" s="5">
        <v>29000</v>
      </c>
      <c r="G16" s="6">
        <v>25100</v>
      </c>
      <c r="H16" s="75">
        <v>32300</v>
      </c>
      <c r="I16" s="13"/>
      <c r="J16" s="26"/>
    </row>
    <row r="17" spans="2:10" x14ac:dyDescent="0.15">
      <c r="B17" s="72"/>
      <c r="C17" s="8" t="s">
        <v>17</v>
      </c>
      <c r="D17" s="9">
        <v>32400</v>
      </c>
      <c r="E17" s="11">
        <v>36100</v>
      </c>
      <c r="F17" s="5">
        <v>29900</v>
      </c>
      <c r="G17" s="6">
        <v>26800</v>
      </c>
      <c r="H17" s="75">
        <v>33000</v>
      </c>
      <c r="I17" s="13"/>
      <c r="J17" s="26"/>
    </row>
    <row r="18" spans="2:10" x14ac:dyDescent="0.15">
      <c r="B18" s="72"/>
      <c r="C18" s="8" t="s">
        <v>18</v>
      </c>
      <c r="D18" s="9">
        <v>32600</v>
      </c>
      <c r="E18" s="11">
        <v>32800</v>
      </c>
      <c r="F18" s="5">
        <v>29900</v>
      </c>
      <c r="G18" s="6">
        <v>26500</v>
      </c>
      <c r="H18" s="75">
        <v>31800</v>
      </c>
      <c r="I18" s="13"/>
      <c r="J18" s="26"/>
    </row>
    <row r="19" spans="2:10" x14ac:dyDescent="0.15">
      <c r="B19" s="72"/>
      <c r="C19" s="8" t="s">
        <v>19</v>
      </c>
      <c r="D19" s="9">
        <v>31000</v>
      </c>
      <c r="E19" s="11">
        <v>32400</v>
      </c>
      <c r="F19" s="5">
        <v>28500</v>
      </c>
      <c r="G19" s="6">
        <v>26400</v>
      </c>
      <c r="H19" s="75">
        <v>31400</v>
      </c>
      <c r="I19" s="13"/>
      <c r="J19" s="26"/>
    </row>
    <row r="20" spans="2:10" x14ac:dyDescent="0.15">
      <c r="B20" s="72"/>
      <c r="C20" s="8" t="s">
        <v>20</v>
      </c>
      <c r="D20" s="9">
        <v>29900</v>
      </c>
      <c r="E20" s="11">
        <v>30000</v>
      </c>
      <c r="F20" s="5">
        <v>27300</v>
      </c>
      <c r="G20" s="6">
        <v>24100</v>
      </c>
      <c r="H20" s="75">
        <v>27000</v>
      </c>
      <c r="I20" s="13"/>
      <c r="J20" s="26"/>
    </row>
    <row r="21" spans="2:10" x14ac:dyDescent="0.15">
      <c r="B21" s="74" t="s">
        <v>55</v>
      </c>
      <c r="C21" s="8" t="s">
        <v>21</v>
      </c>
      <c r="D21" s="9">
        <v>28000</v>
      </c>
      <c r="E21" s="11">
        <v>27800</v>
      </c>
      <c r="F21" s="5">
        <v>27600</v>
      </c>
      <c r="G21" s="6">
        <v>22900</v>
      </c>
      <c r="H21" s="75">
        <v>29700</v>
      </c>
      <c r="I21" s="13"/>
      <c r="J21" s="26"/>
    </row>
    <row r="22" spans="2:10" x14ac:dyDescent="0.15">
      <c r="B22" s="72"/>
      <c r="C22" s="8" t="s">
        <v>22</v>
      </c>
      <c r="D22" s="9">
        <v>29900</v>
      </c>
      <c r="E22" s="6">
        <v>28000</v>
      </c>
      <c r="F22" s="12">
        <v>30900</v>
      </c>
      <c r="G22" s="6">
        <v>24400</v>
      </c>
      <c r="H22" s="75">
        <v>30900</v>
      </c>
      <c r="I22" s="13"/>
      <c r="J22" s="26"/>
    </row>
    <row r="23" spans="2:10" x14ac:dyDescent="0.15">
      <c r="B23" s="72"/>
      <c r="C23" s="8" t="s">
        <v>23</v>
      </c>
      <c r="D23" s="9">
        <v>32200</v>
      </c>
      <c r="E23" s="138">
        <v>29200</v>
      </c>
      <c r="F23" s="137">
        <v>30000</v>
      </c>
      <c r="G23" s="6">
        <v>25300</v>
      </c>
      <c r="H23" s="75">
        <v>30500</v>
      </c>
      <c r="I23" s="13"/>
      <c r="J23" s="26"/>
    </row>
    <row r="24" spans="2:10" x14ac:dyDescent="0.15">
      <c r="B24" s="74" t="s">
        <v>56</v>
      </c>
      <c r="C24" s="8" t="s">
        <v>24</v>
      </c>
      <c r="D24" s="9">
        <v>30900</v>
      </c>
      <c r="E24" s="11">
        <v>28600</v>
      </c>
      <c r="F24" s="5">
        <v>28000</v>
      </c>
      <c r="G24" s="6">
        <v>24800</v>
      </c>
      <c r="H24" s="75">
        <v>28400</v>
      </c>
      <c r="I24" s="13"/>
      <c r="J24" s="26"/>
    </row>
    <row r="25" spans="2:10" x14ac:dyDescent="0.15">
      <c r="B25" s="72"/>
      <c r="C25" s="8" t="s">
        <v>25</v>
      </c>
      <c r="D25" s="9">
        <v>31000</v>
      </c>
      <c r="E25" s="11">
        <v>31400</v>
      </c>
      <c r="F25" s="5">
        <v>27700</v>
      </c>
      <c r="G25" s="6">
        <v>26000</v>
      </c>
      <c r="H25" s="75">
        <v>29900</v>
      </c>
      <c r="I25" s="13"/>
      <c r="J25" s="26"/>
    </row>
    <row r="26" spans="2:10" x14ac:dyDescent="0.15">
      <c r="B26" s="72"/>
      <c r="C26" s="8" t="s">
        <v>26</v>
      </c>
      <c r="D26" s="9">
        <v>30900</v>
      </c>
      <c r="E26" s="11">
        <v>30900</v>
      </c>
      <c r="F26" s="5">
        <v>29200</v>
      </c>
      <c r="G26" s="6">
        <v>24800</v>
      </c>
      <c r="H26" s="75">
        <v>29200</v>
      </c>
      <c r="I26" s="13"/>
      <c r="J26" s="26"/>
    </row>
    <row r="27" spans="2:10" x14ac:dyDescent="0.15">
      <c r="B27" s="72"/>
      <c r="C27" s="8" t="s">
        <v>27</v>
      </c>
      <c r="D27" s="9">
        <v>29500</v>
      </c>
      <c r="E27" s="11">
        <v>30500</v>
      </c>
      <c r="F27" s="5">
        <v>27600</v>
      </c>
      <c r="G27" s="6">
        <v>23700</v>
      </c>
      <c r="H27" s="75">
        <v>28300</v>
      </c>
      <c r="I27" s="13"/>
      <c r="J27" s="26"/>
    </row>
    <row r="28" spans="2:10" x14ac:dyDescent="0.15">
      <c r="B28" s="74" t="s">
        <v>57</v>
      </c>
      <c r="C28" s="8" t="s">
        <v>28</v>
      </c>
      <c r="D28" s="9">
        <v>28800</v>
      </c>
      <c r="E28" s="11">
        <v>27500</v>
      </c>
      <c r="F28" s="5">
        <v>26000</v>
      </c>
      <c r="G28" s="6">
        <v>21300</v>
      </c>
      <c r="H28" s="75">
        <v>27000</v>
      </c>
      <c r="I28" s="13"/>
      <c r="J28" s="26"/>
    </row>
    <row r="29" spans="2:10" x14ac:dyDescent="0.15">
      <c r="B29" s="72"/>
      <c r="C29" s="8" t="s">
        <v>29</v>
      </c>
      <c r="D29" s="9">
        <v>29100</v>
      </c>
      <c r="E29" s="11">
        <v>28200</v>
      </c>
      <c r="F29" s="5">
        <v>26300</v>
      </c>
      <c r="G29" s="6">
        <v>22700</v>
      </c>
      <c r="H29" s="75">
        <v>27900</v>
      </c>
      <c r="I29" s="13"/>
      <c r="J29" s="26"/>
    </row>
    <row r="30" spans="2:10" x14ac:dyDescent="0.15">
      <c r="B30" s="72"/>
      <c r="C30" s="8" t="s">
        <v>30</v>
      </c>
      <c r="D30" s="9">
        <v>28700</v>
      </c>
      <c r="E30" s="11">
        <v>28300</v>
      </c>
      <c r="F30" s="5">
        <v>25700</v>
      </c>
      <c r="G30" s="6">
        <v>23800</v>
      </c>
      <c r="H30" s="75">
        <v>28300</v>
      </c>
      <c r="I30" s="13"/>
      <c r="J30" s="26"/>
    </row>
    <row r="31" spans="2:10" x14ac:dyDescent="0.15">
      <c r="B31" s="72"/>
      <c r="C31" s="8" t="s">
        <v>31</v>
      </c>
      <c r="D31" s="9">
        <v>29800</v>
      </c>
      <c r="E31" s="11">
        <v>28400</v>
      </c>
      <c r="F31" s="5">
        <v>27400</v>
      </c>
      <c r="G31" s="6">
        <v>23300</v>
      </c>
      <c r="H31" s="75">
        <v>28500</v>
      </c>
      <c r="I31" s="13"/>
      <c r="J31" s="26"/>
    </row>
    <row r="32" spans="2:10" x14ac:dyDescent="0.15">
      <c r="B32" s="72"/>
      <c r="C32" s="8" t="s">
        <v>32</v>
      </c>
      <c r="D32" s="9">
        <v>28300</v>
      </c>
      <c r="E32" s="11">
        <v>27400</v>
      </c>
      <c r="F32" s="5">
        <v>24700</v>
      </c>
      <c r="G32" s="6">
        <v>23500</v>
      </c>
      <c r="H32" s="75">
        <v>27000</v>
      </c>
      <c r="I32" s="13"/>
      <c r="J32" s="26"/>
    </row>
    <row r="33" spans="2:10" x14ac:dyDescent="0.15">
      <c r="B33" s="72"/>
      <c r="C33" s="8" t="s">
        <v>33</v>
      </c>
      <c r="D33" s="9">
        <v>30000</v>
      </c>
      <c r="E33" s="11">
        <v>28300</v>
      </c>
      <c r="F33" s="5">
        <v>27700</v>
      </c>
      <c r="G33" s="6">
        <v>23400</v>
      </c>
      <c r="H33" s="75">
        <v>29100</v>
      </c>
      <c r="I33" s="13"/>
      <c r="J33" s="26"/>
    </row>
    <row r="34" spans="2:10" x14ac:dyDescent="0.15">
      <c r="B34" s="72"/>
      <c r="C34" s="8" t="s">
        <v>34</v>
      </c>
      <c r="D34" s="9">
        <v>30000</v>
      </c>
      <c r="E34" s="11">
        <v>28000</v>
      </c>
      <c r="F34" s="5">
        <v>26700</v>
      </c>
      <c r="G34" s="6">
        <v>23600</v>
      </c>
      <c r="H34" s="75">
        <v>28600</v>
      </c>
      <c r="I34" s="13"/>
      <c r="J34" s="26"/>
    </row>
    <row r="35" spans="2:10" x14ac:dyDescent="0.15">
      <c r="B35" s="74" t="s">
        <v>58</v>
      </c>
      <c r="C35" s="8" t="s">
        <v>35</v>
      </c>
      <c r="D35" s="9">
        <v>25200</v>
      </c>
      <c r="E35" s="11">
        <v>27700</v>
      </c>
      <c r="F35" s="5">
        <v>22900</v>
      </c>
      <c r="G35" s="6">
        <v>17900</v>
      </c>
      <c r="H35" s="75">
        <v>24400</v>
      </c>
      <c r="I35" s="13"/>
      <c r="J35" s="26"/>
    </row>
    <row r="36" spans="2:10" x14ac:dyDescent="0.15">
      <c r="B36" s="72"/>
      <c r="C36" s="8" t="s">
        <v>36</v>
      </c>
      <c r="D36" s="9">
        <v>24200</v>
      </c>
      <c r="E36" s="11">
        <v>26400</v>
      </c>
      <c r="F36" s="5">
        <v>23200</v>
      </c>
      <c r="G36" s="6">
        <v>19200</v>
      </c>
      <c r="H36" s="75">
        <v>23500</v>
      </c>
      <c r="I36" s="13"/>
      <c r="J36" s="26"/>
    </row>
    <row r="37" spans="2:10" x14ac:dyDescent="0.15">
      <c r="B37" s="72"/>
      <c r="C37" s="8" t="s">
        <v>37</v>
      </c>
      <c r="D37" s="9">
        <v>26100</v>
      </c>
      <c r="E37" s="11">
        <v>28400</v>
      </c>
      <c r="F37" s="5">
        <v>24800</v>
      </c>
      <c r="G37" s="6">
        <v>21100</v>
      </c>
      <c r="H37" s="75">
        <v>24900</v>
      </c>
      <c r="I37" s="13"/>
      <c r="J37" s="26"/>
    </row>
    <row r="38" spans="2:10" x14ac:dyDescent="0.15">
      <c r="B38" s="72"/>
      <c r="C38" s="8" t="s">
        <v>38</v>
      </c>
      <c r="D38" s="9">
        <v>25200</v>
      </c>
      <c r="E38" s="11">
        <v>27300</v>
      </c>
      <c r="F38" s="5">
        <v>25100</v>
      </c>
      <c r="G38" s="6">
        <v>21900</v>
      </c>
      <c r="H38" s="75">
        <v>24500</v>
      </c>
      <c r="I38" s="13"/>
      <c r="J38" s="26"/>
    </row>
    <row r="39" spans="2:10" x14ac:dyDescent="0.15">
      <c r="B39" s="72"/>
      <c r="C39" s="8" t="s">
        <v>39</v>
      </c>
      <c r="D39" s="9">
        <v>25600</v>
      </c>
      <c r="E39" s="11">
        <v>26700</v>
      </c>
      <c r="F39" s="5">
        <v>23200</v>
      </c>
      <c r="G39" s="6">
        <v>19900</v>
      </c>
      <c r="H39" s="75">
        <v>23900</v>
      </c>
      <c r="I39" s="13"/>
      <c r="J39" s="26"/>
    </row>
    <row r="40" spans="2:10" x14ac:dyDescent="0.15">
      <c r="B40" s="74" t="s">
        <v>59</v>
      </c>
      <c r="C40" s="8" t="s">
        <v>40</v>
      </c>
      <c r="D40" s="9">
        <v>28000</v>
      </c>
      <c r="E40" s="11">
        <v>26600</v>
      </c>
      <c r="F40" s="5">
        <v>24900</v>
      </c>
      <c r="G40" s="6">
        <v>23400</v>
      </c>
      <c r="H40" s="75">
        <v>27100</v>
      </c>
      <c r="I40" s="13"/>
      <c r="J40" s="26"/>
    </row>
    <row r="41" spans="2:10" x14ac:dyDescent="0.15">
      <c r="B41" s="72"/>
      <c r="C41" s="8" t="s">
        <v>41</v>
      </c>
      <c r="D41" s="9">
        <v>27900</v>
      </c>
      <c r="E41" s="11">
        <v>26700</v>
      </c>
      <c r="F41" s="5">
        <v>25800</v>
      </c>
      <c r="G41" s="6">
        <v>24000</v>
      </c>
      <c r="H41" s="75">
        <v>27100</v>
      </c>
      <c r="I41" s="13"/>
      <c r="J41" s="26"/>
    </row>
    <row r="42" spans="2:10" x14ac:dyDescent="0.15">
      <c r="B42" s="72"/>
      <c r="C42" s="8" t="s">
        <v>42</v>
      </c>
      <c r="D42" s="9">
        <v>29200</v>
      </c>
      <c r="E42" s="11">
        <v>26300</v>
      </c>
      <c r="F42" s="5">
        <v>24300</v>
      </c>
      <c r="G42" s="6">
        <v>21000</v>
      </c>
      <c r="H42" s="75">
        <v>26800</v>
      </c>
      <c r="I42" s="13"/>
      <c r="J42" s="26"/>
    </row>
    <row r="43" spans="2:10" x14ac:dyDescent="0.15">
      <c r="B43" s="72"/>
      <c r="C43" s="8" t="s">
        <v>43</v>
      </c>
      <c r="D43" s="9">
        <v>27300</v>
      </c>
      <c r="E43" s="11">
        <v>26000</v>
      </c>
      <c r="F43" s="5">
        <v>23800</v>
      </c>
      <c r="G43" s="6">
        <v>21200</v>
      </c>
      <c r="H43" s="75">
        <v>26400</v>
      </c>
      <c r="I43" s="13"/>
      <c r="J43" s="26"/>
    </row>
    <row r="44" spans="2:10" x14ac:dyDescent="0.15">
      <c r="B44" s="74" t="s">
        <v>60</v>
      </c>
      <c r="C44" s="8" t="s">
        <v>44</v>
      </c>
      <c r="D44" s="9">
        <v>30100</v>
      </c>
      <c r="E44" s="11">
        <v>28400</v>
      </c>
      <c r="F44" s="5">
        <v>26700</v>
      </c>
      <c r="G44" s="6">
        <v>23100</v>
      </c>
      <c r="H44" s="75">
        <v>28100</v>
      </c>
      <c r="I44" s="13"/>
      <c r="J44" s="26"/>
    </row>
    <row r="45" spans="2:10" x14ac:dyDescent="0.15">
      <c r="B45" s="72"/>
      <c r="C45" s="8" t="s">
        <v>45</v>
      </c>
      <c r="D45" s="9">
        <v>28800</v>
      </c>
      <c r="E45" s="11">
        <v>28600</v>
      </c>
      <c r="F45" s="5">
        <v>23600</v>
      </c>
      <c r="G45" s="6">
        <v>19800</v>
      </c>
      <c r="H45" s="75">
        <v>28300</v>
      </c>
      <c r="I45" s="13"/>
      <c r="J45" s="26"/>
    </row>
    <row r="46" spans="2:10" x14ac:dyDescent="0.15">
      <c r="B46" s="72"/>
      <c r="C46" s="8" t="s">
        <v>46</v>
      </c>
      <c r="D46" s="9">
        <v>28300</v>
      </c>
      <c r="E46" s="11">
        <v>28200</v>
      </c>
      <c r="F46" s="5">
        <v>24600</v>
      </c>
      <c r="G46" s="6">
        <v>20800</v>
      </c>
      <c r="H46" s="75">
        <v>28100</v>
      </c>
      <c r="I46" s="13"/>
      <c r="J46" s="26"/>
    </row>
    <row r="47" spans="2:10" x14ac:dyDescent="0.15">
      <c r="B47" s="72"/>
      <c r="C47" s="8" t="s">
        <v>47</v>
      </c>
      <c r="D47" s="9">
        <v>29400</v>
      </c>
      <c r="E47" s="11">
        <v>28400</v>
      </c>
      <c r="F47" s="5">
        <v>25100</v>
      </c>
      <c r="G47" s="6">
        <v>21300</v>
      </c>
      <c r="H47" s="75">
        <v>27700</v>
      </c>
      <c r="I47" s="13"/>
      <c r="J47" s="26"/>
    </row>
    <row r="48" spans="2:10" x14ac:dyDescent="0.15">
      <c r="B48" s="72"/>
      <c r="C48" s="8" t="s">
        <v>48</v>
      </c>
      <c r="D48" s="9">
        <v>29500</v>
      </c>
      <c r="E48" s="11">
        <v>28300</v>
      </c>
      <c r="F48" s="5">
        <v>23900</v>
      </c>
      <c r="G48" s="6">
        <v>19800</v>
      </c>
      <c r="H48" s="75">
        <v>27700</v>
      </c>
      <c r="I48" s="13"/>
      <c r="J48" s="26"/>
    </row>
    <row r="49" spans="2:10" x14ac:dyDescent="0.15">
      <c r="B49" s="72"/>
      <c r="C49" s="8" t="s">
        <v>49</v>
      </c>
      <c r="D49" s="9">
        <v>30100</v>
      </c>
      <c r="E49" s="11">
        <v>28000</v>
      </c>
      <c r="F49" s="5">
        <v>26700</v>
      </c>
      <c r="G49" s="6">
        <v>19300</v>
      </c>
      <c r="H49" s="75">
        <v>27600</v>
      </c>
      <c r="I49" s="13"/>
      <c r="J49" s="26"/>
    </row>
    <row r="50" spans="2:10" x14ac:dyDescent="0.15">
      <c r="B50" s="72"/>
      <c r="C50" s="8" t="s">
        <v>50</v>
      </c>
      <c r="D50" s="9">
        <v>32400</v>
      </c>
      <c r="E50" s="6">
        <v>28000</v>
      </c>
      <c r="F50" s="12">
        <v>29200</v>
      </c>
      <c r="G50" s="6">
        <v>20800</v>
      </c>
      <c r="H50" s="76">
        <v>28000</v>
      </c>
      <c r="I50" s="13"/>
      <c r="J50" s="26"/>
    </row>
    <row r="51" spans="2:10" ht="12.75" thickBot="1" x14ac:dyDescent="0.2">
      <c r="B51" s="78" t="s">
        <v>61</v>
      </c>
      <c r="C51" s="79" t="s">
        <v>51</v>
      </c>
      <c r="D51" s="80">
        <v>31600</v>
      </c>
      <c r="E51" s="81">
        <v>37300</v>
      </c>
      <c r="F51" s="82">
        <v>26200</v>
      </c>
      <c r="G51" s="83">
        <v>22300</v>
      </c>
      <c r="H51" s="84">
        <v>30700</v>
      </c>
      <c r="I51" s="13"/>
      <c r="J51" s="26"/>
    </row>
    <row r="52" spans="2:10" s="98" customFormat="1" ht="13.5" x14ac:dyDescent="0.15">
      <c r="B52" s="113" t="s">
        <v>84</v>
      </c>
      <c r="C52" s="114"/>
      <c r="D52" s="95">
        <f>AVERAGE(D5:D51)</f>
        <v>29736.170212765959</v>
      </c>
      <c r="E52" s="95">
        <f t="shared" ref="E52:H52" si="0">AVERAGE(E5:E51)</f>
        <v>29487.234042553191</v>
      </c>
      <c r="F52" s="95">
        <f t="shared" si="0"/>
        <v>26759.574468085106</v>
      </c>
      <c r="G52" s="95">
        <f t="shared" si="0"/>
        <v>22846.808510638297</v>
      </c>
      <c r="H52" s="96">
        <f t="shared" si="0"/>
        <v>29087.234042553191</v>
      </c>
      <c r="I52" s="97"/>
    </row>
    <row r="54" spans="2:10" x14ac:dyDescent="0.15">
      <c r="B54" s="18" t="s">
        <v>63</v>
      </c>
    </row>
    <row r="56" spans="2:10" x14ac:dyDescent="0.15">
      <c r="B56" s="18" t="s">
        <v>64</v>
      </c>
    </row>
    <row r="57" spans="2:10" x14ac:dyDescent="0.15">
      <c r="B57" s="18"/>
    </row>
    <row r="58" spans="2:10" x14ac:dyDescent="0.15">
      <c r="B58" s="18" t="s">
        <v>82</v>
      </c>
    </row>
    <row r="60" spans="2:10" x14ac:dyDescent="0.15">
      <c r="B60" s="19" t="s">
        <v>142</v>
      </c>
    </row>
    <row r="64" spans="2:10" x14ac:dyDescent="0.15">
      <c r="C64" s="3"/>
    </row>
  </sheetData>
  <mergeCells count="9">
    <mergeCell ref="H3:H4"/>
    <mergeCell ref="B52:C52"/>
    <mergeCell ref="B2:G2"/>
    <mergeCell ref="B3:B4"/>
    <mergeCell ref="C3:C4"/>
    <mergeCell ref="D3:D4"/>
    <mergeCell ref="E3:E4"/>
    <mergeCell ref="F3:F4"/>
    <mergeCell ref="G3:G4"/>
  </mergeCells>
  <phoneticPr fontId="2"/>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59"/>
  <sheetViews>
    <sheetView tabSelected="1" zoomScale="75" zoomScaleNormal="75" workbookViewId="0">
      <selection activeCell="A2" sqref="A2"/>
    </sheetView>
  </sheetViews>
  <sheetFormatPr defaultRowHeight="12" outlineLevelCol="1" x14ac:dyDescent="0.15"/>
  <cols>
    <col min="1" max="1" width="9.140625" style="2"/>
    <col min="2" max="5" width="15.7109375" style="2" customWidth="1"/>
    <col min="6" max="6" width="15.7109375" customWidth="1"/>
    <col min="8" max="8" width="9.7109375" style="2" bestFit="1" customWidth="1"/>
    <col min="9" max="13" width="15.7109375" style="2" hidden="1" customWidth="1" outlineLevel="1"/>
    <col min="14" max="15" width="0" style="2" hidden="1" customWidth="1" outlineLevel="1"/>
    <col min="16" max="20" width="15.7109375" style="168" hidden="1" customWidth="1" outlineLevel="1"/>
    <col min="21" max="21" width="0" style="2" hidden="1" customWidth="1" outlineLevel="1"/>
    <col min="22" max="22" width="9.140625" style="2" collapsed="1"/>
    <col min="23" max="16384" width="9.140625" style="2"/>
  </cols>
  <sheetData>
    <row r="2" spans="1:20" ht="18.75" customHeight="1" x14ac:dyDescent="0.15">
      <c r="B2" s="105" t="s">
        <v>158</v>
      </c>
      <c r="C2" s="105"/>
      <c r="D2" s="105"/>
      <c r="E2" s="105"/>
      <c r="F2" s="105"/>
      <c r="G2" s="28"/>
      <c r="H2" s="1"/>
      <c r="I2" s="146" t="s">
        <v>159</v>
      </c>
      <c r="J2" s="146"/>
      <c r="K2" s="146"/>
      <c r="L2" s="147"/>
      <c r="M2" s="148"/>
      <c r="P2" s="146" t="s">
        <v>160</v>
      </c>
      <c r="Q2" s="146"/>
      <c r="R2" s="146"/>
      <c r="S2" s="147"/>
      <c r="T2" s="148"/>
    </row>
    <row r="3" spans="1:20" ht="18.75" customHeight="1" x14ac:dyDescent="0.15">
      <c r="B3" s="27"/>
      <c r="C3" s="27"/>
      <c r="D3" s="27"/>
      <c r="E3" s="27"/>
      <c r="F3" s="27"/>
      <c r="G3" s="28"/>
      <c r="H3" s="1"/>
      <c r="I3" s="147"/>
      <c r="J3" s="147"/>
      <c r="K3" s="147"/>
      <c r="L3" s="147"/>
      <c r="M3" s="147"/>
      <c r="P3" s="147"/>
      <c r="Q3" s="147"/>
      <c r="R3" s="147"/>
      <c r="S3" s="147"/>
      <c r="T3" s="147"/>
    </row>
    <row r="4" spans="1:20" ht="12" customHeight="1" x14ac:dyDescent="0.15">
      <c r="B4" s="120" t="s">
        <v>4</v>
      </c>
      <c r="C4" s="123" t="s">
        <v>83</v>
      </c>
      <c r="D4" s="124"/>
      <c r="E4" s="124"/>
      <c r="F4" s="124"/>
      <c r="G4" s="2"/>
      <c r="I4" s="149" t="s">
        <v>4</v>
      </c>
      <c r="J4" s="150" t="s">
        <v>83</v>
      </c>
      <c r="K4" s="151"/>
      <c r="L4" s="151"/>
      <c r="M4" s="151"/>
      <c r="P4" s="149" t="s">
        <v>4</v>
      </c>
      <c r="Q4" s="150" t="s">
        <v>83</v>
      </c>
      <c r="R4" s="151"/>
      <c r="S4" s="151"/>
      <c r="T4" s="151"/>
    </row>
    <row r="5" spans="1:20" ht="12" customHeight="1" x14ac:dyDescent="0.15">
      <c r="B5" s="121"/>
      <c r="C5" s="104" t="s">
        <v>65</v>
      </c>
      <c r="D5" s="104" t="s">
        <v>66</v>
      </c>
      <c r="E5" s="104" t="s">
        <v>86</v>
      </c>
      <c r="F5" s="103" t="s">
        <v>106</v>
      </c>
      <c r="G5" s="2"/>
      <c r="I5" s="152"/>
      <c r="J5" s="153" t="s">
        <v>65</v>
      </c>
      <c r="K5" s="153" t="s">
        <v>66</v>
      </c>
      <c r="L5" s="153" t="s">
        <v>86</v>
      </c>
      <c r="M5" s="154" t="s">
        <v>106</v>
      </c>
      <c r="P5" s="152"/>
      <c r="Q5" s="174" t="s">
        <v>65</v>
      </c>
      <c r="R5" s="174" t="s">
        <v>66</v>
      </c>
      <c r="S5" s="174" t="s">
        <v>86</v>
      </c>
      <c r="T5" s="175" t="s">
        <v>106</v>
      </c>
    </row>
    <row r="6" spans="1:20" ht="12.75" thickBot="1" x14ac:dyDescent="0.2">
      <c r="A6" s="3"/>
      <c r="B6" s="122"/>
      <c r="C6" s="143" t="s">
        <v>102</v>
      </c>
      <c r="D6" s="143" t="s">
        <v>102</v>
      </c>
      <c r="E6" s="143" t="s">
        <v>102</v>
      </c>
      <c r="F6" s="144" t="s">
        <v>107</v>
      </c>
      <c r="G6" s="2"/>
      <c r="I6" s="155"/>
      <c r="J6" s="143" t="s">
        <v>102</v>
      </c>
      <c r="K6" s="143" t="s">
        <v>102</v>
      </c>
      <c r="L6" s="143" t="s">
        <v>102</v>
      </c>
      <c r="M6" s="144" t="s">
        <v>107</v>
      </c>
      <c r="P6" s="155"/>
      <c r="Q6" s="141" t="s">
        <v>102</v>
      </c>
      <c r="R6" s="141" t="s">
        <v>102</v>
      </c>
      <c r="S6" s="141" t="s">
        <v>102</v>
      </c>
      <c r="T6" s="142" t="s">
        <v>107</v>
      </c>
    </row>
    <row r="7" spans="1:20" ht="12.75" thickTop="1" x14ac:dyDescent="0.15">
      <c r="A7" s="13"/>
      <c r="B7" s="86" t="s">
        <v>5</v>
      </c>
      <c r="C7" s="17">
        <f>'3_CS1_試算結果'!J8</f>
        <v>3000</v>
      </c>
      <c r="D7" s="17">
        <f>'4_CS2_試算結果'!J8</f>
        <v>4600</v>
      </c>
      <c r="E7" s="17">
        <f>'5_ネオ_試算結果'!J8</f>
        <v>1700</v>
      </c>
      <c r="F7" s="73">
        <f>'6_ビルダー_試算結果'!J8</f>
        <v>3700</v>
      </c>
      <c r="I7" s="156" t="s">
        <v>5</v>
      </c>
      <c r="J7" s="157">
        <v>2900</v>
      </c>
      <c r="K7" s="157">
        <v>4600</v>
      </c>
      <c r="L7" s="157">
        <v>1600</v>
      </c>
      <c r="M7" s="158">
        <v>3600</v>
      </c>
      <c r="P7" s="156" t="s">
        <v>5</v>
      </c>
      <c r="Q7" s="157">
        <v>2900</v>
      </c>
      <c r="R7" s="157">
        <v>4500</v>
      </c>
      <c r="S7" s="157">
        <v>1600</v>
      </c>
      <c r="T7" s="158">
        <v>3600</v>
      </c>
    </row>
    <row r="8" spans="1:20" x14ac:dyDescent="0.15">
      <c r="A8" s="23"/>
      <c r="B8" s="87" t="s">
        <v>6</v>
      </c>
      <c r="C8" s="7">
        <f>'3_CS1_試算結果'!J9</f>
        <v>3000</v>
      </c>
      <c r="D8" s="7">
        <f>'4_CS2_試算結果'!J9</f>
        <v>4600</v>
      </c>
      <c r="E8" s="7">
        <f>'5_ネオ_試算結果'!J9</f>
        <v>1700</v>
      </c>
      <c r="F8" s="77">
        <f>'6_ビルダー_試算結果'!J9</f>
        <v>3700</v>
      </c>
      <c r="I8" s="159" t="s">
        <v>6</v>
      </c>
      <c r="J8" s="160">
        <v>2900</v>
      </c>
      <c r="K8" s="160">
        <v>4500</v>
      </c>
      <c r="L8" s="160">
        <v>1700</v>
      </c>
      <c r="M8" s="161">
        <v>3600</v>
      </c>
      <c r="P8" s="159" t="s">
        <v>6</v>
      </c>
      <c r="Q8" s="160">
        <v>2800</v>
      </c>
      <c r="R8" s="160">
        <v>4400</v>
      </c>
      <c r="S8" s="160">
        <v>1700</v>
      </c>
      <c r="T8" s="161">
        <v>3600</v>
      </c>
    </row>
    <row r="9" spans="1:20" x14ac:dyDescent="0.15">
      <c r="A9" s="23"/>
      <c r="B9" s="87" t="s">
        <v>7</v>
      </c>
      <c r="C9" s="7">
        <f>'3_CS1_試算結果'!J10</f>
        <v>2900</v>
      </c>
      <c r="D9" s="7">
        <f>'4_CS2_試算結果'!J10</f>
        <v>4500</v>
      </c>
      <c r="E9" s="7">
        <f>'5_ネオ_試算結果'!J10</f>
        <v>1700</v>
      </c>
      <c r="F9" s="77">
        <f>'6_ビルダー_試算結果'!J10</f>
        <v>3600</v>
      </c>
      <c r="I9" s="159" t="s">
        <v>7</v>
      </c>
      <c r="J9" s="160">
        <v>2900</v>
      </c>
      <c r="K9" s="160">
        <v>4400</v>
      </c>
      <c r="L9" s="160">
        <v>1700</v>
      </c>
      <c r="M9" s="161">
        <v>3600</v>
      </c>
      <c r="P9" s="159" t="s">
        <v>7</v>
      </c>
      <c r="Q9" s="160">
        <v>2800</v>
      </c>
      <c r="R9" s="160">
        <v>4400</v>
      </c>
      <c r="S9" s="160">
        <v>1700</v>
      </c>
      <c r="T9" s="161">
        <v>3500</v>
      </c>
    </row>
    <row r="10" spans="1:20" x14ac:dyDescent="0.15">
      <c r="A10" s="23"/>
      <c r="B10" s="87" t="s">
        <v>8</v>
      </c>
      <c r="C10" s="7">
        <f>'3_CS1_試算結果'!J11</f>
        <v>3000</v>
      </c>
      <c r="D10" s="7">
        <f>'4_CS2_試算結果'!J11</f>
        <v>4600</v>
      </c>
      <c r="E10" s="7">
        <f>'5_ネオ_試算結果'!J11</f>
        <v>1700</v>
      </c>
      <c r="F10" s="77">
        <f>'6_ビルダー_試算結果'!J11</f>
        <v>3700</v>
      </c>
      <c r="I10" s="159" t="s">
        <v>8</v>
      </c>
      <c r="J10" s="160">
        <v>3000</v>
      </c>
      <c r="K10" s="160">
        <v>4600</v>
      </c>
      <c r="L10" s="160">
        <v>1700</v>
      </c>
      <c r="M10" s="161">
        <v>3700</v>
      </c>
      <c r="P10" s="159" t="s">
        <v>8</v>
      </c>
      <c r="Q10" s="160">
        <v>2900</v>
      </c>
      <c r="R10" s="160">
        <v>4500</v>
      </c>
      <c r="S10" s="160">
        <v>1700</v>
      </c>
      <c r="T10" s="161">
        <v>3600</v>
      </c>
    </row>
    <row r="11" spans="1:20" x14ac:dyDescent="0.15">
      <c r="A11" s="23"/>
      <c r="B11" s="87" t="s">
        <v>9</v>
      </c>
      <c r="C11" s="7">
        <f>'3_CS1_試算結果'!J12</f>
        <v>2900</v>
      </c>
      <c r="D11" s="7">
        <f>'4_CS2_試算結果'!J12</f>
        <v>4600</v>
      </c>
      <c r="E11" s="7">
        <f>'5_ネオ_試算結果'!J12</f>
        <v>1700</v>
      </c>
      <c r="F11" s="77">
        <f>'6_ビルダー_試算結果'!J12</f>
        <v>3600</v>
      </c>
      <c r="I11" s="159" t="s">
        <v>9</v>
      </c>
      <c r="J11" s="160">
        <v>2900</v>
      </c>
      <c r="K11" s="160">
        <v>4500</v>
      </c>
      <c r="L11" s="160">
        <v>1700</v>
      </c>
      <c r="M11" s="161">
        <v>3600</v>
      </c>
      <c r="P11" s="159" t="s">
        <v>9</v>
      </c>
      <c r="Q11" s="160">
        <v>2800</v>
      </c>
      <c r="R11" s="160">
        <v>4400</v>
      </c>
      <c r="S11" s="160">
        <v>1700</v>
      </c>
      <c r="T11" s="161">
        <v>3600</v>
      </c>
    </row>
    <row r="12" spans="1:20" x14ac:dyDescent="0.15">
      <c r="A12" s="23"/>
      <c r="B12" s="87" t="s">
        <v>10</v>
      </c>
      <c r="C12" s="7">
        <f>'3_CS1_試算結果'!J13</f>
        <v>3000</v>
      </c>
      <c r="D12" s="7">
        <f>'4_CS2_試算結果'!J13</f>
        <v>4700</v>
      </c>
      <c r="E12" s="7">
        <f>'5_ネオ_試算結果'!J13</f>
        <v>1700</v>
      </c>
      <c r="F12" s="77">
        <f>'6_ビルダー_試算結果'!J13</f>
        <v>3700</v>
      </c>
      <c r="I12" s="159" t="s">
        <v>10</v>
      </c>
      <c r="J12" s="160">
        <v>3000</v>
      </c>
      <c r="K12" s="160">
        <v>4700</v>
      </c>
      <c r="L12" s="160">
        <v>1700</v>
      </c>
      <c r="M12" s="161">
        <v>3700</v>
      </c>
      <c r="P12" s="159" t="s">
        <v>10</v>
      </c>
      <c r="Q12" s="160">
        <v>2900</v>
      </c>
      <c r="R12" s="160">
        <v>4500</v>
      </c>
      <c r="S12" s="160">
        <v>1700</v>
      </c>
      <c r="T12" s="161">
        <v>3600</v>
      </c>
    </row>
    <row r="13" spans="1:20" x14ac:dyDescent="0.15">
      <c r="A13" s="23"/>
      <c r="B13" s="87" t="s">
        <v>11</v>
      </c>
      <c r="C13" s="7">
        <f>'3_CS1_試算結果'!J14</f>
        <v>3000</v>
      </c>
      <c r="D13" s="7">
        <f>'4_CS2_試算結果'!J14</f>
        <v>4700</v>
      </c>
      <c r="E13" s="7">
        <f>'5_ネオ_試算結果'!J14</f>
        <v>1700</v>
      </c>
      <c r="F13" s="77">
        <f>'6_ビルダー_試算結果'!J14</f>
        <v>3700</v>
      </c>
      <c r="I13" s="159" t="s">
        <v>11</v>
      </c>
      <c r="J13" s="160">
        <v>3000</v>
      </c>
      <c r="K13" s="160">
        <v>4600</v>
      </c>
      <c r="L13" s="160">
        <v>1700</v>
      </c>
      <c r="M13" s="161">
        <v>3700</v>
      </c>
      <c r="P13" s="159" t="s">
        <v>11</v>
      </c>
      <c r="Q13" s="160">
        <v>2900</v>
      </c>
      <c r="R13" s="160">
        <v>4500</v>
      </c>
      <c r="S13" s="160">
        <v>1700</v>
      </c>
      <c r="T13" s="161">
        <v>3600</v>
      </c>
    </row>
    <row r="14" spans="1:20" x14ac:dyDescent="0.15">
      <c r="A14" s="23"/>
      <c r="B14" s="87" t="s">
        <v>12</v>
      </c>
      <c r="C14" s="7">
        <f>'3_CS1_試算結果'!J15</f>
        <v>3000</v>
      </c>
      <c r="D14" s="7">
        <f>'4_CS2_試算結果'!J15</f>
        <v>4700</v>
      </c>
      <c r="E14" s="7">
        <f>'5_ネオ_試算結果'!J15</f>
        <v>1700</v>
      </c>
      <c r="F14" s="77">
        <f>'6_ビルダー_試算結果'!J15</f>
        <v>3700</v>
      </c>
      <c r="I14" s="159" t="s">
        <v>12</v>
      </c>
      <c r="J14" s="160">
        <v>3000</v>
      </c>
      <c r="K14" s="160">
        <v>4600</v>
      </c>
      <c r="L14" s="160">
        <v>1700</v>
      </c>
      <c r="M14" s="161">
        <v>3700</v>
      </c>
      <c r="P14" s="159" t="s">
        <v>12</v>
      </c>
      <c r="Q14" s="160">
        <v>2900</v>
      </c>
      <c r="R14" s="160">
        <v>4500</v>
      </c>
      <c r="S14" s="160">
        <v>1600</v>
      </c>
      <c r="T14" s="161">
        <v>3600</v>
      </c>
    </row>
    <row r="15" spans="1:20" x14ac:dyDescent="0.15">
      <c r="A15" s="23"/>
      <c r="B15" s="87" t="s">
        <v>13</v>
      </c>
      <c r="C15" s="7">
        <f>'3_CS1_試算結果'!J16</f>
        <v>3100</v>
      </c>
      <c r="D15" s="7">
        <f>'4_CS2_試算結果'!J16</f>
        <v>4800</v>
      </c>
      <c r="E15" s="7">
        <f>'5_ネオ_試算結果'!J16</f>
        <v>1700</v>
      </c>
      <c r="F15" s="77">
        <f>'6_ビルダー_試算結果'!J16</f>
        <v>3800</v>
      </c>
      <c r="I15" s="159" t="s">
        <v>13</v>
      </c>
      <c r="J15" s="160">
        <v>3000</v>
      </c>
      <c r="K15" s="160">
        <v>4700</v>
      </c>
      <c r="L15" s="160">
        <v>1700</v>
      </c>
      <c r="M15" s="161">
        <v>3700</v>
      </c>
      <c r="P15" s="159" t="s">
        <v>13</v>
      </c>
      <c r="Q15" s="160">
        <v>2900</v>
      </c>
      <c r="R15" s="160">
        <v>4600</v>
      </c>
      <c r="S15" s="160">
        <v>1600</v>
      </c>
      <c r="T15" s="161">
        <v>3600</v>
      </c>
    </row>
    <row r="16" spans="1:20" x14ac:dyDescent="0.15">
      <c r="A16" s="23"/>
      <c r="B16" s="87" t="s">
        <v>14</v>
      </c>
      <c r="C16" s="7">
        <f>'3_CS1_試算結果'!J17</f>
        <v>3000</v>
      </c>
      <c r="D16" s="7">
        <f>'4_CS2_試算結果'!J17</f>
        <v>4600</v>
      </c>
      <c r="E16" s="7">
        <f>'5_ネオ_試算結果'!J17</f>
        <v>1700</v>
      </c>
      <c r="F16" s="77">
        <f>'6_ビルダー_試算結果'!J17</f>
        <v>3700</v>
      </c>
      <c r="I16" s="159" t="s">
        <v>14</v>
      </c>
      <c r="J16" s="160">
        <v>2900</v>
      </c>
      <c r="K16" s="160">
        <v>4500</v>
      </c>
      <c r="L16" s="160">
        <v>1700</v>
      </c>
      <c r="M16" s="161">
        <v>3600</v>
      </c>
      <c r="P16" s="159" t="s">
        <v>14</v>
      </c>
      <c r="Q16" s="160">
        <v>2900</v>
      </c>
      <c r="R16" s="160">
        <v>4400</v>
      </c>
      <c r="S16" s="160">
        <v>1600</v>
      </c>
      <c r="T16" s="161">
        <v>3600</v>
      </c>
    </row>
    <row r="17" spans="1:20" x14ac:dyDescent="0.15">
      <c r="A17" s="23"/>
      <c r="B17" s="87" t="s">
        <v>15</v>
      </c>
      <c r="C17" s="7">
        <f>'3_CS1_試算結果'!J18</f>
        <v>3100</v>
      </c>
      <c r="D17" s="7">
        <f>'4_CS2_試算結果'!J18</f>
        <v>4900</v>
      </c>
      <c r="E17" s="7">
        <f>'5_ネオ_試算結果'!J18</f>
        <v>1700</v>
      </c>
      <c r="F17" s="77">
        <f>'6_ビルダー_試算結果'!J18</f>
        <v>3800</v>
      </c>
      <c r="I17" s="159" t="s">
        <v>15</v>
      </c>
      <c r="J17" s="160">
        <v>3100</v>
      </c>
      <c r="K17" s="160">
        <v>4700</v>
      </c>
      <c r="L17" s="160">
        <v>1700</v>
      </c>
      <c r="M17" s="161">
        <v>3700</v>
      </c>
      <c r="P17" s="159" t="s">
        <v>15</v>
      </c>
      <c r="Q17" s="160">
        <v>3000</v>
      </c>
      <c r="R17" s="160">
        <v>4600</v>
      </c>
      <c r="S17" s="160">
        <v>1700</v>
      </c>
      <c r="T17" s="161">
        <v>3700</v>
      </c>
    </row>
    <row r="18" spans="1:20" x14ac:dyDescent="0.15">
      <c r="A18" s="23"/>
      <c r="B18" s="87" t="s">
        <v>16</v>
      </c>
      <c r="C18" s="7">
        <f>'3_CS1_試算結果'!J19</f>
        <v>3100</v>
      </c>
      <c r="D18" s="7">
        <f>'4_CS2_試算結果'!J19</f>
        <v>4900</v>
      </c>
      <c r="E18" s="7">
        <f>'5_ネオ_試算結果'!J19</f>
        <v>1700</v>
      </c>
      <c r="F18" s="77">
        <f>'6_ビルダー_試算結果'!J19</f>
        <v>3800</v>
      </c>
      <c r="I18" s="159" t="s">
        <v>16</v>
      </c>
      <c r="J18" s="160">
        <v>3100</v>
      </c>
      <c r="K18" s="160">
        <v>4800</v>
      </c>
      <c r="L18" s="160">
        <v>1700</v>
      </c>
      <c r="M18" s="161">
        <v>3700</v>
      </c>
      <c r="P18" s="159" t="s">
        <v>16</v>
      </c>
      <c r="Q18" s="160">
        <v>3000</v>
      </c>
      <c r="R18" s="160">
        <v>4700</v>
      </c>
      <c r="S18" s="160">
        <v>1700</v>
      </c>
      <c r="T18" s="161">
        <v>3700</v>
      </c>
    </row>
    <row r="19" spans="1:20" x14ac:dyDescent="0.15">
      <c r="A19" s="23"/>
      <c r="B19" s="87" t="s">
        <v>17</v>
      </c>
      <c r="C19" s="7">
        <f>'3_CS1_試算結果'!J20</f>
        <v>3200</v>
      </c>
      <c r="D19" s="7">
        <f>'4_CS2_試算結果'!J20</f>
        <v>5000</v>
      </c>
      <c r="E19" s="7">
        <f>'5_ネオ_試算結果'!J20</f>
        <v>1700</v>
      </c>
      <c r="F19" s="77">
        <f>'6_ビルダー_試算結果'!J20</f>
        <v>3800</v>
      </c>
      <c r="I19" s="159" t="s">
        <v>17</v>
      </c>
      <c r="J19" s="160">
        <v>3100</v>
      </c>
      <c r="K19" s="160">
        <v>4800</v>
      </c>
      <c r="L19" s="160">
        <v>1700</v>
      </c>
      <c r="M19" s="161">
        <v>3800</v>
      </c>
      <c r="P19" s="159" t="s">
        <v>17</v>
      </c>
      <c r="Q19" s="160">
        <v>3000</v>
      </c>
      <c r="R19" s="160">
        <v>4700</v>
      </c>
      <c r="S19" s="160">
        <v>1700</v>
      </c>
      <c r="T19" s="161">
        <v>3700</v>
      </c>
    </row>
    <row r="20" spans="1:20" x14ac:dyDescent="0.15">
      <c r="A20" s="23"/>
      <c r="B20" s="87" t="s">
        <v>18</v>
      </c>
      <c r="C20" s="7">
        <f>'3_CS1_試算結果'!J21</f>
        <v>3100</v>
      </c>
      <c r="D20" s="7">
        <f>'4_CS2_試算結果'!J21</f>
        <v>4800</v>
      </c>
      <c r="E20" s="7">
        <f>'5_ネオ_試算結果'!J21</f>
        <v>1700</v>
      </c>
      <c r="F20" s="77">
        <f>'6_ビルダー_試算結果'!J21</f>
        <v>3700</v>
      </c>
      <c r="I20" s="159" t="s">
        <v>18</v>
      </c>
      <c r="J20" s="160">
        <v>3000</v>
      </c>
      <c r="K20" s="160">
        <v>4700</v>
      </c>
      <c r="L20" s="160">
        <v>1700</v>
      </c>
      <c r="M20" s="161">
        <v>3700</v>
      </c>
      <c r="P20" s="159" t="s">
        <v>18</v>
      </c>
      <c r="Q20" s="160">
        <v>2900</v>
      </c>
      <c r="R20" s="160">
        <v>4600</v>
      </c>
      <c r="S20" s="160">
        <v>1700</v>
      </c>
      <c r="T20" s="161">
        <v>3600</v>
      </c>
    </row>
    <row r="21" spans="1:20" x14ac:dyDescent="0.15">
      <c r="A21" s="23"/>
      <c r="B21" s="87" t="s">
        <v>19</v>
      </c>
      <c r="C21" s="7">
        <f>'3_CS1_試算結果'!J22</f>
        <v>3000</v>
      </c>
      <c r="D21" s="7">
        <f>'4_CS2_試算結果'!J22</f>
        <v>4700</v>
      </c>
      <c r="E21" s="7">
        <f>'5_ネオ_試算結果'!J22</f>
        <v>1700</v>
      </c>
      <c r="F21" s="77">
        <f>'6_ビルダー_試算結果'!J22</f>
        <v>3700</v>
      </c>
      <c r="I21" s="159" t="s">
        <v>19</v>
      </c>
      <c r="J21" s="160">
        <v>3000</v>
      </c>
      <c r="K21" s="160">
        <v>4600</v>
      </c>
      <c r="L21" s="160">
        <v>1700</v>
      </c>
      <c r="M21" s="161">
        <v>3700</v>
      </c>
      <c r="P21" s="159" t="s">
        <v>19</v>
      </c>
      <c r="Q21" s="160">
        <v>2900</v>
      </c>
      <c r="R21" s="160">
        <v>4500</v>
      </c>
      <c r="S21" s="160">
        <v>1700</v>
      </c>
      <c r="T21" s="161">
        <v>3600</v>
      </c>
    </row>
    <row r="22" spans="1:20" x14ac:dyDescent="0.15">
      <c r="A22" s="23"/>
      <c r="B22" s="87" t="s">
        <v>20</v>
      </c>
      <c r="C22" s="7">
        <f>'3_CS1_試算結果'!J23</f>
        <v>3000</v>
      </c>
      <c r="D22" s="7">
        <f>'4_CS2_試算結果'!J23</f>
        <v>4600</v>
      </c>
      <c r="E22" s="7">
        <f>'5_ネオ_試算結果'!J23</f>
        <v>1700</v>
      </c>
      <c r="F22" s="77">
        <f>'6_ビルダー_試算結果'!J23</f>
        <v>3600</v>
      </c>
      <c r="I22" s="159" t="s">
        <v>20</v>
      </c>
      <c r="J22" s="160">
        <v>2900</v>
      </c>
      <c r="K22" s="160">
        <v>4500</v>
      </c>
      <c r="L22" s="160">
        <v>1700</v>
      </c>
      <c r="M22" s="161">
        <v>3600</v>
      </c>
      <c r="P22" s="159" t="s">
        <v>20</v>
      </c>
      <c r="Q22" s="160">
        <v>2800</v>
      </c>
      <c r="R22" s="160">
        <v>4400</v>
      </c>
      <c r="S22" s="160">
        <v>1700</v>
      </c>
      <c r="T22" s="161">
        <v>3600</v>
      </c>
    </row>
    <row r="23" spans="1:20" x14ac:dyDescent="0.15">
      <c r="A23" s="23"/>
      <c r="B23" s="87" t="s">
        <v>21</v>
      </c>
      <c r="C23" s="7">
        <f>'3_CS1_試算結果'!J24</f>
        <v>2900</v>
      </c>
      <c r="D23" s="7">
        <f>'4_CS2_試算結果'!J24</f>
        <v>4400</v>
      </c>
      <c r="E23" s="7">
        <f>'5_ネオ_試算結果'!J24</f>
        <v>1700</v>
      </c>
      <c r="F23" s="77">
        <f>'6_ビルダー_試算結果'!J24</f>
        <v>3600</v>
      </c>
      <c r="I23" s="159" t="s">
        <v>21</v>
      </c>
      <c r="J23" s="160">
        <v>2800</v>
      </c>
      <c r="K23" s="160">
        <v>4400</v>
      </c>
      <c r="L23" s="160">
        <v>1700</v>
      </c>
      <c r="M23" s="161">
        <v>3500</v>
      </c>
      <c r="P23" s="159" t="s">
        <v>21</v>
      </c>
      <c r="Q23" s="160">
        <v>2700</v>
      </c>
      <c r="R23" s="160">
        <v>4200</v>
      </c>
      <c r="S23" s="160">
        <v>1600</v>
      </c>
      <c r="T23" s="161">
        <v>3500</v>
      </c>
    </row>
    <row r="24" spans="1:20" x14ac:dyDescent="0.15">
      <c r="A24" s="23"/>
      <c r="B24" s="87" t="s">
        <v>22</v>
      </c>
      <c r="C24" s="7">
        <f>'3_CS1_試算結果'!J25</f>
        <v>3000</v>
      </c>
      <c r="D24" s="7">
        <f>'4_CS2_試算結果'!J25</f>
        <v>4600</v>
      </c>
      <c r="E24" s="7">
        <f>'5_ネオ_試算結果'!J25</f>
        <v>1800</v>
      </c>
      <c r="F24" s="77">
        <f>'6_ビルダー_試算結果'!J25</f>
        <v>3700</v>
      </c>
      <c r="I24" s="159" t="s">
        <v>22</v>
      </c>
      <c r="J24" s="160">
        <v>2900</v>
      </c>
      <c r="K24" s="160">
        <v>4500</v>
      </c>
      <c r="L24" s="160">
        <v>1700</v>
      </c>
      <c r="M24" s="161">
        <v>3600</v>
      </c>
      <c r="P24" s="159" t="s">
        <v>22</v>
      </c>
      <c r="Q24" s="160">
        <v>2800</v>
      </c>
      <c r="R24" s="160">
        <v>4400</v>
      </c>
      <c r="S24" s="160">
        <v>1700</v>
      </c>
      <c r="T24" s="161">
        <v>3600</v>
      </c>
    </row>
    <row r="25" spans="1:20" x14ac:dyDescent="0.15">
      <c r="A25" s="23"/>
      <c r="B25" s="87" t="s">
        <v>23</v>
      </c>
      <c r="C25" s="7">
        <f>'3_CS1_試算結果'!J26</f>
        <v>3000</v>
      </c>
      <c r="D25" s="7">
        <f>'4_CS2_試算結果'!J26</f>
        <v>4600</v>
      </c>
      <c r="E25" s="7">
        <f>'5_ネオ_試算結果'!J26</f>
        <v>1700</v>
      </c>
      <c r="F25" s="77">
        <f>'6_ビルダー_試算結果'!J26</f>
        <v>3700</v>
      </c>
      <c r="I25" s="159" t="s">
        <v>23</v>
      </c>
      <c r="J25" s="160">
        <v>2900</v>
      </c>
      <c r="K25" s="160">
        <v>4500</v>
      </c>
      <c r="L25" s="160">
        <v>1700</v>
      </c>
      <c r="M25" s="161">
        <v>3600</v>
      </c>
      <c r="P25" s="159" t="s">
        <v>23</v>
      </c>
      <c r="Q25" s="160">
        <v>2800</v>
      </c>
      <c r="R25" s="160">
        <v>4400</v>
      </c>
      <c r="S25" s="160">
        <v>1700</v>
      </c>
      <c r="T25" s="161">
        <v>3500</v>
      </c>
    </row>
    <row r="26" spans="1:20" x14ac:dyDescent="0.15">
      <c r="A26" s="23"/>
      <c r="B26" s="87" t="s">
        <v>24</v>
      </c>
      <c r="C26" s="7">
        <f>'3_CS1_試算結果'!J27</f>
        <v>2900</v>
      </c>
      <c r="D26" s="7">
        <f>'4_CS2_試算結果'!J27</f>
        <v>4500</v>
      </c>
      <c r="E26" s="7">
        <f>'5_ネオ_試算結果'!J27</f>
        <v>1700</v>
      </c>
      <c r="F26" s="77">
        <f>'6_ビルダー_試算結果'!J27</f>
        <v>3600</v>
      </c>
      <c r="I26" s="159" t="s">
        <v>24</v>
      </c>
      <c r="J26" s="160">
        <v>2800</v>
      </c>
      <c r="K26" s="160">
        <v>4400</v>
      </c>
      <c r="L26" s="160">
        <v>1700</v>
      </c>
      <c r="M26" s="161">
        <v>3600</v>
      </c>
      <c r="P26" s="159" t="s">
        <v>24</v>
      </c>
      <c r="Q26" s="160">
        <v>2800</v>
      </c>
      <c r="R26" s="160">
        <v>4300</v>
      </c>
      <c r="S26" s="160">
        <v>1700</v>
      </c>
      <c r="T26" s="161">
        <v>3500</v>
      </c>
    </row>
    <row r="27" spans="1:20" x14ac:dyDescent="0.15">
      <c r="A27" s="23"/>
      <c r="B27" s="87" t="s">
        <v>25</v>
      </c>
      <c r="C27" s="7">
        <f>'3_CS1_試算結果'!J28</f>
        <v>3000</v>
      </c>
      <c r="D27" s="7">
        <f>'4_CS2_試算結果'!J28</f>
        <v>4700</v>
      </c>
      <c r="E27" s="7">
        <f>'5_ネオ_試算結果'!J28</f>
        <v>1700</v>
      </c>
      <c r="F27" s="77">
        <f>'6_ビルダー_試算結果'!J28</f>
        <v>3700</v>
      </c>
      <c r="I27" s="159" t="s">
        <v>25</v>
      </c>
      <c r="J27" s="160">
        <v>2900</v>
      </c>
      <c r="K27" s="160">
        <v>4600</v>
      </c>
      <c r="L27" s="160">
        <v>1700</v>
      </c>
      <c r="M27" s="161">
        <v>3600</v>
      </c>
      <c r="P27" s="159" t="s">
        <v>25</v>
      </c>
      <c r="Q27" s="160">
        <v>2900</v>
      </c>
      <c r="R27" s="160">
        <v>4500</v>
      </c>
      <c r="S27" s="160">
        <v>1600</v>
      </c>
      <c r="T27" s="161">
        <v>3600</v>
      </c>
    </row>
    <row r="28" spans="1:20" x14ac:dyDescent="0.15">
      <c r="A28" s="23"/>
      <c r="B28" s="87" t="s">
        <v>26</v>
      </c>
      <c r="C28" s="7">
        <f>'3_CS1_試算結果'!J29</f>
        <v>3000</v>
      </c>
      <c r="D28" s="7">
        <f>'4_CS2_試算結果'!J29</f>
        <v>4700</v>
      </c>
      <c r="E28" s="7">
        <f>'5_ネオ_試算結果'!J29</f>
        <v>1700</v>
      </c>
      <c r="F28" s="77">
        <f>'6_ビルダー_試算結果'!J29</f>
        <v>3700</v>
      </c>
      <c r="I28" s="159" t="s">
        <v>26</v>
      </c>
      <c r="J28" s="160">
        <v>2900</v>
      </c>
      <c r="K28" s="160">
        <v>4500</v>
      </c>
      <c r="L28" s="160">
        <v>1700</v>
      </c>
      <c r="M28" s="161">
        <v>3600</v>
      </c>
      <c r="P28" s="159" t="s">
        <v>26</v>
      </c>
      <c r="Q28" s="160">
        <v>2800</v>
      </c>
      <c r="R28" s="160">
        <v>4400</v>
      </c>
      <c r="S28" s="160">
        <v>1700</v>
      </c>
      <c r="T28" s="161">
        <v>3600</v>
      </c>
    </row>
    <row r="29" spans="1:20" x14ac:dyDescent="0.15">
      <c r="A29" s="23"/>
      <c r="B29" s="87" t="s">
        <v>27</v>
      </c>
      <c r="C29" s="7">
        <f>'3_CS1_試算結果'!J30</f>
        <v>3000</v>
      </c>
      <c r="D29" s="7">
        <f>'4_CS2_試算結果'!J30</f>
        <v>4600</v>
      </c>
      <c r="E29" s="7">
        <f>'5_ネオ_試算結果'!J30</f>
        <v>1700</v>
      </c>
      <c r="F29" s="77">
        <f>'6_ビルダー_試算結果'!J30</f>
        <v>3700</v>
      </c>
      <c r="I29" s="159" t="s">
        <v>27</v>
      </c>
      <c r="J29" s="160">
        <v>2900</v>
      </c>
      <c r="K29" s="160">
        <v>4500</v>
      </c>
      <c r="L29" s="160">
        <v>1700</v>
      </c>
      <c r="M29" s="161">
        <v>3600</v>
      </c>
      <c r="P29" s="159" t="s">
        <v>27</v>
      </c>
      <c r="Q29" s="160">
        <v>2800</v>
      </c>
      <c r="R29" s="160">
        <v>4400</v>
      </c>
      <c r="S29" s="160">
        <v>1600</v>
      </c>
      <c r="T29" s="161">
        <v>3600</v>
      </c>
    </row>
    <row r="30" spans="1:20" x14ac:dyDescent="0.15">
      <c r="A30" s="23"/>
      <c r="B30" s="87" t="s">
        <v>28</v>
      </c>
      <c r="C30" s="7">
        <f>'3_CS1_試算結果'!J31</f>
        <v>2900</v>
      </c>
      <c r="D30" s="7">
        <f>'4_CS2_試算結果'!J31</f>
        <v>4400</v>
      </c>
      <c r="E30" s="7">
        <f>'5_ネオ_試算結果'!J31</f>
        <v>1700</v>
      </c>
      <c r="F30" s="77">
        <f>'6_ビルダー_試算結果'!J31</f>
        <v>3600</v>
      </c>
      <c r="I30" s="159" t="s">
        <v>28</v>
      </c>
      <c r="J30" s="160">
        <v>2800</v>
      </c>
      <c r="K30" s="160">
        <v>4300</v>
      </c>
      <c r="L30" s="160">
        <v>1600</v>
      </c>
      <c r="M30" s="161">
        <v>3500</v>
      </c>
      <c r="P30" s="159" t="s">
        <v>28</v>
      </c>
      <c r="Q30" s="160">
        <v>2700</v>
      </c>
      <c r="R30" s="160">
        <v>4200</v>
      </c>
      <c r="S30" s="160">
        <v>1600</v>
      </c>
      <c r="T30" s="161">
        <v>3500</v>
      </c>
    </row>
    <row r="31" spans="1:20" x14ac:dyDescent="0.15">
      <c r="A31" s="23"/>
      <c r="B31" s="87" t="s">
        <v>29</v>
      </c>
      <c r="C31" s="7">
        <f>'3_CS1_試算結果'!J32</f>
        <v>2900</v>
      </c>
      <c r="D31" s="7">
        <f>'4_CS2_試算結果'!J32</f>
        <v>4500</v>
      </c>
      <c r="E31" s="7">
        <f>'5_ネオ_試算結果'!J32</f>
        <v>1700</v>
      </c>
      <c r="F31" s="77">
        <f>'6_ビルダー_試算結果'!J32</f>
        <v>3600</v>
      </c>
      <c r="I31" s="159" t="s">
        <v>29</v>
      </c>
      <c r="J31" s="160">
        <v>2800</v>
      </c>
      <c r="K31" s="160">
        <v>4400</v>
      </c>
      <c r="L31" s="160">
        <v>1700</v>
      </c>
      <c r="M31" s="161">
        <v>3500</v>
      </c>
      <c r="P31" s="159" t="s">
        <v>29</v>
      </c>
      <c r="Q31" s="160">
        <v>2800</v>
      </c>
      <c r="R31" s="160">
        <v>4300</v>
      </c>
      <c r="S31" s="160">
        <v>1600</v>
      </c>
      <c r="T31" s="161">
        <v>3500</v>
      </c>
    </row>
    <row r="32" spans="1:20" x14ac:dyDescent="0.15">
      <c r="A32" s="23"/>
      <c r="B32" s="87" t="s">
        <v>30</v>
      </c>
      <c r="C32" s="7">
        <f>'3_CS1_試算結果'!J33</f>
        <v>2900</v>
      </c>
      <c r="D32" s="7">
        <f>'4_CS2_試算結果'!J33</f>
        <v>4500</v>
      </c>
      <c r="E32" s="7">
        <f>'5_ネオ_試算結果'!J33</f>
        <v>1700</v>
      </c>
      <c r="F32" s="77">
        <f>'6_ビルダー_試算結果'!J33</f>
        <v>3600</v>
      </c>
      <c r="I32" s="159" t="s">
        <v>30</v>
      </c>
      <c r="J32" s="160">
        <v>2800</v>
      </c>
      <c r="K32" s="160">
        <v>4400</v>
      </c>
      <c r="L32" s="160">
        <v>1600</v>
      </c>
      <c r="M32" s="161">
        <v>3500</v>
      </c>
      <c r="P32" s="159" t="s">
        <v>30</v>
      </c>
      <c r="Q32" s="160">
        <v>2800</v>
      </c>
      <c r="R32" s="160">
        <v>4300</v>
      </c>
      <c r="S32" s="160">
        <v>1600</v>
      </c>
      <c r="T32" s="161">
        <v>3500</v>
      </c>
    </row>
    <row r="33" spans="1:20" x14ac:dyDescent="0.15">
      <c r="A33" s="23"/>
      <c r="B33" s="87" t="s">
        <v>31</v>
      </c>
      <c r="C33" s="7">
        <f>'3_CS1_試算結果'!J34</f>
        <v>2900</v>
      </c>
      <c r="D33" s="7">
        <f>'4_CS2_試算結果'!J34</f>
        <v>4500</v>
      </c>
      <c r="E33" s="7">
        <f>'5_ネオ_試算結果'!J34</f>
        <v>1700</v>
      </c>
      <c r="F33" s="77">
        <f>'6_ビルダー_試算結果'!J34</f>
        <v>3600</v>
      </c>
      <c r="I33" s="159" t="s">
        <v>31</v>
      </c>
      <c r="J33" s="160">
        <v>2800</v>
      </c>
      <c r="K33" s="160">
        <v>4400</v>
      </c>
      <c r="L33" s="160">
        <v>1700</v>
      </c>
      <c r="M33" s="161">
        <v>3500</v>
      </c>
      <c r="P33" s="159" t="s">
        <v>31</v>
      </c>
      <c r="Q33" s="160">
        <v>2800</v>
      </c>
      <c r="R33" s="160">
        <v>4300</v>
      </c>
      <c r="S33" s="160">
        <v>1600</v>
      </c>
      <c r="T33" s="161">
        <v>3500</v>
      </c>
    </row>
    <row r="34" spans="1:20" x14ac:dyDescent="0.15">
      <c r="A34" s="23"/>
      <c r="B34" s="87" t="s">
        <v>32</v>
      </c>
      <c r="C34" s="7">
        <f>'3_CS1_試算結果'!J35</f>
        <v>2800</v>
      </c>
      <c r="D34" s="7">
        <f>'4_CS2_試算結果'!J35</f>
        <v>4400</v>
      </c>
      <c r="E34" s="7">
        <f>'5_ネオ_試算結果'!J35</f>
        <v>1700</v>
      </c>
      <c r="F34" s="77">
        <f>'6_ビルダー_試算結果'!J35</f>
        <v>3600</v>
      </c>
      <c r="I34" s="159" t="s">
        <v>32</v>
      </c>
      <c r="J34" s="160">
        <v>2800</v>
      </c>
      <c r="K34" s="160">
        <v>4300</v>
      </c>
      <c r="L34" s="160">
        <v>1600</v>
      </c>
      <c r="M34" s="161">
        <v>3500</v>
      </c>
      <c r="P34" s="159" t="s">
        <v>32</v>
      </c>
      <c r="Q34" s="160">
        <v>2700</v>
      </c>
      <c r="R34" s="160">
        <v>4200</v>
      </c>
      <c r="S34" s="160">
        <v>1600</v>
      </c>
      <c r="T34" s="161">
        <v>3500</v>
      </c>
    </row>
    <row r="35" spans="1:20" x14ac:dyDescent="0.15">
      <c r="A35" s="23"/>
      <c r="B35" s="87" t="s">
        <v>33</v>
      </c>
      <c r="C35" s="7">
        <f>'3_CS1_試算結果'!J36</f>
        <v>2900</v>
      </c>
      <c r="D35" s="7">
        <f>'4_CS2_試算結果'!J36</f>
        <v>4500</v>
      </c>
      <c r="E35" s="7">
        <f>'5_ネオ_試算結果'!J36</f>
        <v>1700</v>
      </c>
      <c r="F35" s="77">
        <f>'6_ビルダー_試算結果'!J36</f>
        <v>3600</v>
      </c>
      <c r="I35" s="159" t="s">
        <v>33</v>
      </c>
      <c r="J35" s="160">
        <v>2800</v>
      </c>
      <c r="K35" s="160">
        <v>4400</v>
      </c>
      <c r="L35" s="160">
        <v>1700</v>
      </c>
      <c r="M35" s="161">
        <v>3500</v>
      </c>
      <c r="P35" s="159" t="s">
        <v>33</v>
      </c>
      <c r="Q35" s="160">
        <v>2800</v>
      </c>
      <c r="R35" s="160">
        <v>4300</v>
      </c>
      <c r="S35" s="160">
        <v>1700</v>
      </c>
      <c r="T35" s="161">
        <v>3500</v>
      </c>
    </row>
    <row r="36" spans="1:20" x14ac:dyDescent="0.15">
      <c r="A36" s="23"/>
      <c r="B36" s="87" t="s">
        <v>34</v>
      </c>
      <c r="C36" s="7">
        <f>'3_CS1_試算結果'!J37</f>
        <v>2900</v>
      </c>
      <c r="D36" s="7">
        <f>'4_CS2_試算結果'!J37</f>
        <v>4500</v>
      </c>
      <c r="E36" s="7">
        <f>'5_ネオ_試算結果'!J37</f>
        <v>1700</v>
      </c>
      <c r="F36" s="77">
        <f>'6_ビルダー_試算結果'!J37</f>
        <v>3600</v>
      </c>
      <c r="I36" s="159" t="s">
        <v>34</v>
      </c>
      <c r="J36" s="160">
        <v>2800</v>
      </c>
      <c r="K36" s="160">
        <v>4400</v>
      </c>
      <c r="L36" s="160">
        <v>1700</v>
      </c>
      <c r="M36" s="161">
        <v>3500</v>
      </c>
      <c r="P36" s="159" t="s">
        <v>34</v>
      </c>
      <c r="Q36" s="160">
        <v>2800</v>
      </c>
      <c r="R36" s="160">
        <v>4300</v>
      </c>
      <c r="S36" s="160">
        <v>1600</v>
      </c>
      <c r="T36" s="161">
        <v>3500</v>
      </c>
    </row>
    <row r="37" spans="1:20" x14ac:dyDescent="0.15">
      <c r="A37" s="23"/>
      <c r="B37" s="87" t="s">
        <v>35</v>
      </c>
      <c r="C37" s="7">
        <f>'3_CS1_試算結果'!J38</f>
        <v>2800</v>
      </c>
      <c r="D37" s="7">
        <f>'4_CS2_試算結果'!J38</f>
        <v>4400</v>
      </c>
      <c r="E37" s="7">
        <f>'5_ネオ_試算結果'!J38</f>
        <v>1600</v>
      </c>
      <c r="F37" s="77">
        <f>'6_ビルダー_試算結果'!J38</f>
        <v>3600</v>
      </c>
      <c r="I37" s="159" t="s">
        <v>35</v>
      </c>
      <c r="J37" s="160">
        <v>2800</v>
      </c>
      <c r="K37" s="160">
        <v>4300</v>
      </c>
      <c r="L37" s="160">
        <v>1600</v>
      </c>
      <c r="M37" s="161">
        <v>3500</v>
      </c>
      <c r="P37" s="159" t="s">
        <v>35</v>
      </c>
      <c r="Q37" s="160">
        <v>2700</v>
      </c>
      <c r="R37" s="160">
        <v>4200</v>
      </c>
      <c r="S37" s="160">
        <v>1600</v>
      </c>
      <c r="T37" s="161">
        <v>3400</v>
      </c>
    </row>
    <row r="38" spans="1:20" x14ac:dyDescent="0.15">
      <c r="A38" s="23"/>
      <c r="B38" s="87" t="s">
        <v>36</v>
      </c>
      <c r="C38" s="7">
        <f>'3_CS1_試算結果'!J39</f>
        <v>2800</v>
      </c>
      <c r="D38" s="7">
        <f>'4_CS2_試算結果'!J39</f>
        <v>4300</v>
      </c>
      <c r="E38" s="7">
        <f>'5_ネオ_試算結果'!J39</f>
        <v>1600</v>
      </c>
      <c r="F38" s="77">
        <f>'6_ビルダー_試算結果'!J39</f>
        <v>3500</v>
      </c>
      <c r="I38" s="159" t="s">
        <v>36</v>
      </c>
      <c r="J38" s="160">
        <v>2700</v>
      </c>
      <c r="K38" s="160">
        <v>4200</v>
      </c>
      <c r="L38" s="160">
        <v>1600</v>
      </c>
      <c r="M38" s="161">
        <v>3500</v>
      </c>
      <c r="P38" s="159" t="s">
        <v>36</v>
      </c>
      <c r="Q38" s="160">
        <v>2600</v>
      </c>
      <c r="R38" s="160">
        <v>4100</v>
      </c>
      <c r="S38" s="160">
        <v>1600</v>
      </c>
      <c r="T38" s="161">
        <v>3400</v>
      </c>
    </row>
    <row r="39" spans="1:20" x14ac:dyDescent="0.15">
      <c r="A39" s="23"/>
      <c r="B39" s="87" t="s">
        <v>37</v>
      </c>
      <c r="C39" s="7">
        <f>'3_CS1_試算結果'!J40</f>
        <v>2900</v>
      </c>
      <c r="D39" s="7">
        <f>'4_CS2_試算結果'!J40</f>
        <v>4400</v>
      </c>
      <c r="E39" s="7">
        <f>'5_ネオ_試算結果'!J40</f>
        <v>1700</v>
      </c>
      <c r="F39" s="77">
        <f>'6_ビルダー_試算結果'!J40</f>
        <v>3600</v>
      </c>
      <c r="I39" s="159" t="s">
        <v>37</v>
      </c>
      <c r="J39" s="160">
        <v>2800</v>
      </c>
      <c r="K39" s="160">
        <v>4300</v>
      </c>
      <c r="L39" s="160">
        <v>1600</v>
      </c>
      <c r="M39" s="161">
        <v>3500</v>
      </c>
      <c r="P39" s="159" t="s">
        <v>37</v>
      </c>
      <c r="Q39" s="160">
        <v>2700</v>
      </c>
      <c r="R39" s="160">
        <v>4200</v>
      </c>
      <c r="S39" s="160">
        <v>1600</v>
      </c>
      <c r="T39" s="161">
        <v>3500</v>
      </c>
    </row>
    <row r="40" spans="1:20" x14ac:dyDescent="0.15">
      <c r="A40" s="23"/>
      <c r="B40" s="87" t="s">
        <v>38</v>
      </c>
      <c r="C40" s="7">
        <f>'3_CS1_試算結果'!J41</f>
        <v>2800</v>
      </c>
      <c r="D40" s="7">
        <f>'4_CS2_試算結果'!J41</f>
        <v>4400</v>
      </c>
      <c r="E40" s="7">
        <f>'5_ネオ_試算結果'!J41</f>
        <v>1700</v>
      </c>
      <c r="F40" s="77">
        <f>'6_ビルダー_試算結果'!J41</f>
        <v>3500</v>
      </c>
      <c r="I40" s="159" t="s">
        <v>38</v>
      </c>
      <c r="J40" s="160">
        <v>2700</v>
      </c>
      <c r="K40" s="160">
        <v>4200</v>
      </c>
      <c r="L40" s="160">
        <v>1600</v>
      </c>
      <c r="M40" s="161">
        <v>3500</v>
      </c>
      <c r="P40" s="159" t="s">
        <v>38</v>
      </c>
      <c r="Q40" s="160">
        <v>2700</v>
      </c>
      <c r="R40" s="160">
        <v>4200</v>
      </c>
      <c r="S40" s="160">
        <v>1600</v>
      </c>
      <c r="T40" s="161">
        <v>3400</v>
      </c>
    </row>
    <row r="41" spans="1:20" x14ac:dyDescent="0.15">
      <c r="A41" s="23"/>
      <c r="B41" s="87" t="s">
        <v>39</v>
      </c>
      <c r="C41" s="7">
        <f>'3_CS1_試算結果'!J42</f>
        <v>2800</v>
      </c>
      <c r="D41" s="7">
        <f>'4_CS2_試算結果'!J42</f>
        <v>4300</v>
      </c>
      <c r="E41" s="7">
        <f>'5_ネオ_試算結果'!J42</f>
        <v>1600</v>
      </c>
      <c r="F41" s="77">
        <f>'6_ビルダー_試算結果'!J42</f>
        <v>3500</v>
      </c>
      <c r="I41" s="159" t="s">
        <v>39</v>
      </c>
      <c r="J41" s="160">
        <v>2700</v>
      </c>
      <c r="K41" s="160">
        <v>4200</v>
      </c>
      <c r="L41" s="160">
        <v>1600</v>
      </c>
      <c r="M41" s="161">
        <v>3500</v>
      </c>
      <c r="P41" s="159" t="s">
        <v>39</v>
      </c>
      <c r="Q41" s="160">
        <v>2700</v>
      </c>
      <c r="R41" s="160">
        <v>4100</v>
      </c>
      <c r="S41" s="160">
        <v>1600</v>
      </c>
      <c r="T41" s="161">
        <v>3400</v>
      </c>
    </row>
    <row r="42" spans="1:20" x14ac:dyDescent="0.15">
      <c r="A42" s="23"/>
      <c r="B42" s="87" t="s">
        <v>40</v>
      </c>
      <c r="C42" s="7">
        <f>'3_CS1_試算結果'!J43</f>
        <v>2800</v>
      </c>
      <c r="D42" s="7">
        <f>'4_CS2_試算結果'!J43</f>
        <v>4400</v>
      </c>
      <c r="E42" s="7">
        <f>'5_ネオ_試算結果'!J43</f>
        <v>1700</v>
      </c>
      <c r="F42" s="77">
        <f>'6_ビルダー_試算結果'!J43</f>
        <v>3500</v>
      </c>
      <c r="I42" s="159" t="s">
        <v>40</v>
      </c>
      <c r="J42" s="160">
        <v>2700</v>
      </c>
      <c r="K42" s="160">
        <v>4300</v>
      </c>
      <c r="L42" s="160">
        <v>1600</v>
      </c>
      <c r="M42" s="161">
        <v>3500</v>
      </c>
      <c r="P42" s="159" t="s">
        <v>40</v>
      </c>
      <c r="Q42" s="160">
        <v>2700</v>
      </c>
      <c r="R42" s="160">
        <v>4200</v>
      </c>
      <c r="S42" s="160">
        <v>1600</v>
      </c>
      <c r="T42" s="161">
        <v>3400</v>
      </c>
    </row>
    <row r="43" spans="1:20" x14ac:dyDescent="0.15">
      <c r="A43" s="23"/>
      <c r="B43" s="87" t="s">
        <v>41</v>
      </c>
      <c r="C43" s="7">
        <f>'3_CS1_試算結果'!J44</f>
        <v>2800</v>
      </c>
      <c r="D43" s="7">
        <f>'4_CS2_試算結果'!J44</f>
        <v>4400</v>
      </c>
      <c r="E43" s="7">
        <f>'5_ネオ_試算結果'!J44</f>
        <v>1700</v>
      </c>
      <c r="F43" s="77">
        <f>'6_ビルダー_試算結果'!J44</f>
        <v>3500</v>
      </c>
      <c r="I43" s="159" t="s">
        <v>41</v>
      </c>
      <c r="J43" s="160">
        <v>2800</v>
      </c>
      <c r="K43" s="160">
        <v>4300</v>
      </c>
      <c r="L43" s="160">
        <v>1600</v>
      </c>
      <c r="M43" s="161">
        <v>3500</v>
      </c>
      <c r="P43" s="159" t="s">
        <v>41</v>
      </c>
      <c r="Q43" s="160">
        <v>2700</v>
      </c>
      <c r="R43" s="160">
        <v>4200</v>
      </c>
      <c r="S43" s="160">
        <v>1600</v>
      </c>
      <c r="T43" s="161">
        <v>3500</v>
      </c>
    </row>
    <row r="44" spans="1:20" x14ac:dyDescent="0.15">
      <c r="A44" s="23"/>
      <c r="B44" s="87" t="s">
        <v>42</v>
      </c>
      <c r="C44" s="7">
        <f>'3_CS1_試算結果'!J45</f>
        <v>2800</v>
      </c>
      <c r="D44" s="7">
        <f>'4_CS2_試算結果'!J45</f>
        <v>4400</v>
      </c>
      <c r="E44" s="7">
        <f>'5_ネオ_試算結果'!J45</f>
        <v>1700</v>
      </c>
      <c r="F44" s="77">
        <f>'6_ビルダー_試算結果'!J45</f>
        <v>3500</v>
      </c>
      <c r="I44" s="159" t="s">
        <v>42</v>
      </c>
      <c r="J44" s="160">
        <v>2800</v>
      </c>
      <c r="K44" s="160">
        <v>4300</v>
      </c>
      <c r="L44" s="160">
        <v>1600</v>
      </c>
      <c r="M44" s="161">
        <v>3500</v>
      </c>
      <c r="P44" s="159" t="s">
        <v>42</v>
      </c>
      <c r="Q44" s="160">
        <v>2700</v>
      </c>
      <c r="R44" s="160">
        <v>4200</v>
      </c>
      <c r="S44" s="160">
        <v>1600</v>
      </c>
      <c r="T44" s="161">
        <v>3500</v>
      </c>
    </row>
    <row r="45" spans="1:20" x14ac:dyDescent="0.15">
      <c r="A45" s="23"/>
      <c r="B45" s="87" t="s">
        <v>43</v>
      </c>
      <c r="C45" s="7">
        <f>'3_CS1_試算結果'!J46</f>
        <v>2800</v>
      </c>
      <c r="D45" s="7">
        <f>'4_CS2_試算結果'!J46</f>
        <v>4300</v>
      </c>
      <c r="E45" s="7">
        <f>'5_ネオ_試算結果'!J46</f>
        <v>1600</v>
      </c>
      <c r="F45" s="77">
        <f>'6_ビルダー_試算結果'!J46</f>
        <v>3500</v>
      </c>
      <c r="I45" s="159" t="s">
        <v>43</v>
      </c>
      <c r="J45" s="160">
        <v>2700</v>
      </c>
      <c r="K45" s="160">
        <v>4200</v>
      </c>
      <c r="L45" s="160">
        <v>1600</v>
      </c>
      <c r="M45" s="161">
        <v>3500</v>
      </c>
      <c r="P45" s="159" t="s">
        <v>43</v>
      </c>
      <c r="Q45" s="160">
        <v>2700</v>
      </c>
      <c r="R45" s="160">
        <v>4200</v>
      </c>
      <c r="S45" s="160">
        <v>1600</v>
      </c>
      <c r="T45" s="161">
        <v>3400</v>
      </c>
    </row>
    <row r="46" spans="1:20" x14ac:dyDescent="0.15">
      <c r="A46" s="23"/>
      <c r="B46" s="87" t="s">
        <v>44</v>
      </c>
      <c r="C46" s="7">
        <f>'3_CS1_試算結果'!J47</f>
        <v>2900</v>
      </c>
      <c r="D46" s="7">
        <f>'4_CS2_試算結果'!J47</f>
        <v>4500</v>
      </c>
      <c r="E46" s="7">
        <f>'5_ネオ_試算結果'!J47</f>
        <v>1700</v>
      </c>
      <c r="F46" s="77">
        <f>'6_ビルダー_試算結果'!J47</f>
        <v>3600</v>
      </c>
      <c r="I46" s="159" t="s">
        <v>44</v>
      </c>
      <c r="J46" s="160">
        <v>2800</v>
      </c>
      <c r="K46" s="160">
        <v>4400</v>
      </c>
      <c r="L46" s="160">
        <v>1700</v>
      </c>
      <c r="M46" s="161">
        <v>3500</v>
      </c>
      <c r="P46" s="159" t="s">
        <v>44</v>
      </c>
      <c r="Q46" s="160">
        <v>2700</v>
      </c>
      <c r="R46" s="160">
        <v>4200</v>
      </c>
      <c r="S46" s="160">
        <v>1600</v>
      </c>
      <c r="T46" s="161">
        <v>3500</v>
      </c>
    </row>
    <row r="47" spans="1:20" x14ac:dyDescent="0.15">
      <c r="A47" s="23"/>
      <c r="B47" s="87" t="s">
        <v>45</v>
      </c>
      <c r="C47" s="7">
        <f>'3_CS1_試算結果'!J48</f>
        <v>2900</v>
      </c>
      <c r="D47" s="7">
        <f>'4_CS2_試算結果'!J48</f>
        <v>4500</v>
      </c>
      <c r="E47" s="7">
        <f>'5_ネオ_試算結果'!J48</f>
        <v>1600</v>
      </c>
      <c r="F47" s="77">
        <f>'6_ビルダー_試算結果'!J48</f>
        <v>3600</v>
      </c>
      <c r="I47" s="159" t="s">
        <v>45</v>
      </c>
      <c r="J47" s="160">
        <v>2800</v>
      </c>
      <c r="K47" s="160">
        <v>4400</v>
      </c>
      <c r="L47" s="160">
        <v>1600</v>
      </c>
      <c r="M47" s="161">
        <v>3500</v>
      </c>
      <c r="P47" s="159" t="s">
        <v>45</v>
      </c>
      <c r="Q47" s="160">
        <v>2700</v>
      </c>
      <c r="R47" s="160">
        <v>4200</v>
      </c>
      <c r="S47" s="160">
        <v>1600</v>
      </c>
      <c r="T47" s="161">
        <v>3500</v>
      </c>
    </row>
    <row r="48" spans="1:20" x14ac:dyDescent="0.15">
      <c r="A48" s="23"/>
      <c r="B48" s="87" t="s">
        <v>46</v>
      </c>
      <c r="C48" s="7">
        <f>'3_CS1_試算結果'!J49</f>
        <v>2900</v>
      </c>
      <c r="D48" s="7">
        <f>'4_CS2_試算結果'!J49</f>
        <v>4500</v>
      </c>
      <c r="E48" s="7">
        <f>'5_ネオ_試算結果'!J49</f>
        <v>1700</v>
      </c>
      <c r="F48" s="77">
        <f>'6_ビルダー_試算結果'!J49</f>
        <v>3600</v>
      </c>
      <c r="I48" s="159" t="s">
        <v>46</v>
      </c>
      <c r="J48" s="160">
        <v>2800</v>
      </c>
      <c r="K48" s="160">
        <v>4300</v>
      </c>
      <c r="L48" s="160">
        <v>1600</v>
      </c>
      <c r="M48" s="161">
        <v>3500</v>
      </c>
      <c r="P48" s="159" t="s">
        <v>46</v>
      </c>
      <c r="Q48" s="160">
        <v>2700</v>
      </c>
      <c r="R48" s="160">
        <v>4200</v>
      </c>
      <c r="S48" s="160">
        <v>1600</v>
      </c>
      <c r="T48" s="161">
        <v>3500</v>
      </c>
    </row>
    <row r="49" spans="1:20" x14ac:dyDescent="0.15">
      <c r="A49" s="23"/>
      <c r="B49" s="87" t="s">
        <v>47</v>
      </c>
      <c r="C49" s="7">
        <f>'3_CS1_試算結果'!J50</f>
        <v>2900</v>
      </c>
      <c r="D49" s="7">
        <f>'4_CS2_試算結果'!J50</f>
        <v>4500</v>
      </c>
      <c r="E49" s="7">
        <f>'5_ネオ_試算結果'!J50</f>
        <v>1700</v>
      </c>
      <c r="F49" s="77">
        <f>'6_ビルダー_試算結果'!J50</f>
        <v>3600</v>
      </c>
      <c r="I49" s="159" t="s">
        <v>47</v>
      </c>
      <c r="J49" s="160">
        <v>2800</v>
      </c>
      <c r="K49" s="160">
        <v>4400</v>
      </c>
      <c r="L49" s="160">
        <v>1700</v>
      </c>
      <c r="M49" s="161">
        <v>3500</v>
      </c>
      <c r="P49" s="159" t="s">
        <v>47</v>
      </c>
      <c r="Q49" s="160">
        <v>2700</v>
      </c>
      <c r="R49" s="160">
        <v>4200</v>
      </c>
      <c r="S49" s="160">
        <v>1600</v>
      </c>
      <c r="T49" s="161">
        <v>3500</v>
      </c>
    </row>
    <row r="50" spans="1:20" x14ac:dyDescent="0.15">
      <c r="A50" s="23"/>
      <c r="B50" s="87" t="s">
        <v>48</v>
      </c>
      <c r="C50" s="7">
        <f>'3_CS1_試算結果'!J51</f>
        <v>2900</v>
      </c>
      <c r="D50" s="7">
        <f>'4_CS2_試算結果'!J51</f>
        <v>4500</v>
      </c>
      <c r="E50" s="7">
        <f>'5_ネオ_試算結果'!J51</f>
        <v>1700</v>
      </c>
      <c r="F50" s="77">
        <f>'6_ビルダー_試算結果'!J51</f>
        <v>3600</v>
      </c>
      <c r="I50" s="159" t="s">
        <v>48</v>
      </c>
      <c r="J50" s="160">
        <v>2800</v>
      </c>
      <c r="K50" s="160">
        <v>4400</v>
      </c>
      <c r="L50" s="160">
        <v>1600</v>
      </c>
      <c r="M50" s="161">
        <v>3500</v>
      </c>
      <c r="P50" s="159" t="s">
        <v>48</v>
      </c>
      <c r="Q50" s="160">
        <v>2700</v>
      </c>
      <c r="R50" s="160">
        <v>4200</v>
      </c>
      <c r="S50" s="160">
        <v>1600</v>
      </c>
      <c r="T50" s="161">
        <v>3500</v>
      </c>
    </row>
    <row r="51" spans="1:20" x14ac:dyDescent="0.15">
      <c r="A51" s="23"/>
      <c r="B51" s="87" t="s">
        <v>49</v>
      </c>
      <c r="C51" s="7">
        <f>'3_CS1_試算結果'!J52</f>
        <v>2900</v>
      </c>
      <c r="D51" s="7">
        <f>'4_CS2_試算結果'!J52</f>
        <v>4500</v>
      </c>
      <c r="E51" s="7">
        <f>'5_ネオ_試算結果'!J52</f>
        <v>1700</v>
      </c>
      <c r="F51" s="77">
        <f>'6_ビルダー_試算結果'!J52</f>
        <v>3600</v>
      </c>
      <c r="I51" s="159" t="s">
        <v>49</v>
      </c>
      <c r="J51" s="160">
        <v>2800</v>
      </c>
      <c r="K51" s="160">
        <v>4400</v>
      </c>
      <c r="L51" s="160">
        <v>1700</v>
      </c>
      <c r="M51" s="161">
        <v>3500</v>
      </c>
      <c r="P51" s="159" t="s">
        <v>49</v>
      </c>
      <c r="Q51" s="160">
        <v>2700</v>
      </c>
      <c r="R51" s="160">
        <v>4200</v>
      </c>
      <c r="S51" s="160">
        <v>1600</v>
      </c>
      <c r="T51" s="161">
        <v>3500</v>
      </c>
    </row>
    <row r="52" spans="1:20" x14ac:dyDescent="0.15">
      <c r="A52" s="23"/>
      <c r="B52" s="87" t="s">
        <v>50</v>
      </c>
      <c r="C52" s="7">
        <f>'3_CS1_試算結果'!J53</f>
        <v>2900</v>
      </c>
      <c r="D52" s="7">
        <f>'4_CS2_試算結果'!J53</f>
        <v>4600</v>
      </c>
      <c r="E52" s="7">
        <f>'5_ネオ_試算結果'!J53</f>
        <v>1700</v>
      </c>
      <c r="F52" s="77">
        <f>'6_ビルダー_試算結果'!J53</f>
        <v>3600</v>
      </c>
      <c r="I52" s="159" t="s">
        <v>50</v>
      </c>
      <c r="J52" s="160">
        <v>2900</v>
      </c>
      <c r="K52" s="160">
        <v>4500</v>
      </c>
      <c r="L52" s="160">
        <v>1700</v>
      </c>
      <c r="M52" s="161">
        <v>3600</v>
      </c>
      <c r="P52" s="159" t="s">
        <v>50</v>
      </c>
      <c r="Q52" s="160">
        <v>2800</v>
      </c>
      <c r="R52" s="160">
        <v>4300</v>
      </c>
      <c r="S52" s="160">
        <v>1700</v>
      </c>
      <c r="T52" s="161">
        <v>3500</v>
      </c>
    </row>
    <row r="53" spans="1:20" ht="12.75" thickBot="1" x14ac:dyDescent="0.2">
      <c r="A53" s="24"/>
      <c r="B53" s="88" t="s">
        <v>51</v>
      </c>
      <c r="C53" s="83">
        <f>'3_CS1_試算結果'!J54</f>
        <v>3200</v>
      </c>
      <c r="D53" s="83">
        <f>'4_CS2_試算結果'!J54</f>
        <v>5000</v>
      </c>
      <c r="E53" s="83">
        <f>'5_ネオ_試算結果'!J54</f>
        <v>1700</v>
      </c>
      <c r="F53" s="84">
        <f>'6_ビルダー_試算結果'!J54</f>
        <v>3900</v>
      </c>
      <c r="I53" s="162" t="s">
        <v>51</v>
      </c>
      <c r="J53" s="163">
        <v>3100</v>
      </c>
      <c r="K53" s="163">
        <v>4900</v>
      </c>
      <c r="L53" s="163">
        <v>1700</v>
      </c>
      <c r="M53" s="164">
        <v>3800</v>
      </c>
      <c r="P53" s="162" t="s">
        <v>51</v>
      </c>
      <c r="Q53" s="163">
        <v>3000</v>
      </c>
      <c r="R53" s="163">
        <v>4700</v>
      </c>
      <c r="S53" s="163">
        <v>1600</v>
      </c>
      <c r="T53" s="164">
        <v>3700</v>
      </c>
    </row>
    <row r="54" spans="1:20" x14ac:dyDescent="0.15">
      <c r="B54" s="89" t="s">
        <v>62</v>
      </c>
      <c r="C54" s="85">
        <f>AVERAGE(C7:C53)</f>
        <v>2940.4255319148938</v>
      </c>
      <c r="D54" s="85">
        <f>AVERAGE(D7:D53)</f>
        <v>4565.9574468085102</v>
      </c>
      <c r="E54" s="85">
        <f>AVERAGE(E7:E53)</f>
        <v>1691.4893617021276</v>
      </c>
      <c r="F54" s="90">
        <f>AVERAGE(F7:F53)</f>
        <v>3638.2978723404253</v>
      </c>
      <c r="I54" s="165" t="s">
        <v>62</v>
      </c>
      <c r="J54" s="166">
        <f>AVERAGE(J7:J53)</f>
        <v>2870.2127659574467</v>
      </c>
      <c r="K54" s="166">
        <f>AVERAGE(K7:K53)</f>
        <v>4463.8297872340427</v>
      </c>
      <c r="L54" s="166">
        <f>AVERAGE(L7:L53)</f>
        <v>1665.9574468085107</v>
      </c>
      <c r="M54" s="167">
        <f>AVERAGE(M7:M53)</f>
        <v>3578.7234042553191</v>
      </c>
      <c r="P54" s="165" t="s">
        <v>62</v>
      </c>
      <c r="Q54" s="166">
        <f>AVERAGE(Q7:Q53)</f>
        <v>2797.872340425532</v>
      </c>
      <c r="R54" s="166">
        <f>AVERAGE(R7:R53)</f>
        <v>4351.0638297872338</v>
      </c>
      <c r="S54" s="166">
        <f>AVERAGE(S7:S53)</f>
        <v>1638.2978723404256</v>
      </c>
      <c r="T54" s="167">
        <f>AVERAGE(T7:T53)</f>
        <v>3538.2978723404253</v>
      </c>
    </row>
    <row r="55" spans="1:20" x14ac:dyDescent="0.15">
      <c r="I55" s="168"/>
      <c r="J55" s="168"/>
      <c r="K55" s="168"/>
      <c r="L55" s="168"/>
      <c r="M55" s="148"/>
      <c r="T55" s="148"/>
    </row>
    <row r="56" spans="1:20" x14ac:dyDescent="0.15">
      <c r="B56" s="101" t="s">
        <v>105</v>
      </c>
      <c r="C56" s="100">
        <f>'3_CS1_試算結果'!J7</f>
        <v>2700</v>
      </c>
      <c r="D56" s="100">
        <f>'4_CS2_試算結果'!J7</f>
        <v>4100</v>
      </c>
      <c r="E56" s="100">
        <f>'5_ネオ_試算結果'!J7</f>
        <v>1600</v>
      </c>
      <c r="F56" s="102">
        <f>'6_ビルダー_試算結果'!J7</f>
        <v>3400</v>
      </c>
      <c r="I56" s="169" t="s">
        <v>105</v>
      </c>
      <c r="J56" s="170">
        <v>2700</v>
      </c>
      <c r="K56" s="170">
        <v>4100</v>
      </c>
      <c r="L56" s="170">
        <v>1600</v>
      </c>
      <c r="M56" s="171">
        <v>3400</v>
      </c>
      <c r="P56" s="169" t="s">
        <v>105</v>
      </c>
      <c r="Q56" s="170">
        <v>2700</v>
      </c>
      <c r="R56" s="170">
        <v>4100</v>
      </c>
      <c r="S56" s="170">
        <v>1600</v>
      </c>
      <c r="T56" s="171">
        <v>3400</v>
      </c>
    </row>
    <row r="57" spans="1:20" x14ac:dyDescent="0.15">
      <c r="C57" s="106"/>
      <c r="D57" s="106"/>
      <c r="E57" s="106"/>
      <c r="F57" s="99"/>
      <c r="I57" s="168"/>
      <c r="J57" s="172"/>
      <c r="K57" s="172"/>
      <c r="L57" s="172"/>
      <c r="M57" s="173"/>
      <c r="Q57" s="172"/>
      <c r="R57" s="172"/>
      <c r="S57" s="172"/>
      <c r="T57" s="173"/>
    </row>
    <row r="58" spans="1:20" x14ac:dyDescent="0.15">
      <c r="B58" s="107" t="s">
        <v>154</v>
      </c>
      <c r="C58" s="109">
        <f>C56-C54</f>
        <v>-240.42553191489378</v>
      </c>
      <c r="D58" s="109">
        <f t="shared" ref="D58:F58" si="0">D56-D54</f>
        <v>-465.95744680851021</v>
      </c>
      <c r="E58" s="109">
        <f t="shared" si="0"/>
        <v>-91.489361702127553</v>
      </c>
      <c r="F58" s="109">
        <f t="shared" si="0"/>
        <v>-238.29787234042533</v>
      </c>
      <c r="I58" s="107" t="s">
        <v>154</v>
      </c>
      <c r="J58" s="109">
        <f>J56-J54</f>
        <v>-170.21276595744666</v>
      </c>
      <c r="K58" s="109">
        <f t="shared" ref="K58:M58" si="1">K56-K54</f>
        <v>-363.82978723404267</v>
      </c>
      <c r="L58" s="109">
        <f t="shared" si="1"/>
        <v>-65.957446808510667</v>
      </c>
      <c r="M58" s="109">
        <f t="shared" si="1"/>
        <v>-178.72340425531911</v>
      </c>
      <c r="P58" s="107" t="s">
        <v>154</v>
      </c>
      <c r="Q58" s="109">
        <f>Q56-Q54</f>
        <v>-97.872340425532002</v>
      </c>
      <c r="R58" s="109">
        <f t="shared" ref="R58:T58" si="2">R56-R54</f>
        <v>-251.06382978723377</v>
      </c>
      <c r="S58" s="109">
        <f t="shared" si="2"/>
        <v>-38.297872340425556</v>
      </c>
      <c r="T58" s="109">
        <f t="shared" si="2"/>
        <v>-138.29787234042533</v>
      </c>
    </row>
    <row r="59" spans="1:20" x14ac:dyDescent="0.15">
      <c r="B59" s="107" t="s">
        <v>155</v>
      </c>
      <c r="C59" s="108">
        <f>C58/C56</f>
        <v>-8.904649330181251E-2</v>
      </c>
      <c r="D59" s="108">
        <f t="shared" ref="D59:F59" si="3">D58/D56</f>
        <v>-0.11364815775817322</v>
      </c>
      <c r="E59" s="108">
        <f t="shared" si="3"/>
        <v>-5.7180851063829724E-2</v>
      </c>
      <c r="F59" s="108">
        <f t="shared" si="3"/>
        <v>-7.0087609511889803E-2</v>
      </c>
      <c r="I59" s="107" t="s">
        <v>155</v>
      </c>
      <c r="J59" s="108">
        <f>J58/J56</f>
        <v>-6.3041765169424696E-2</v>
      </c>
      <c r="K59" s="108">
        <f t="shared" ref="K59:M59" si="4">K58/K56</f>
        <v>-8.8738972496107973E-2</v>
      </c>
      <c r="L59" s="108">
        <f t="shared" si="4"/>
        <v>-4.1223404255319167E-2</v>
      </c>
      <c r="M59" s="108">
        <f t="shared" si="4"/>
        <v>-5.2565707133917387E-2</v>
      </c>
      <c r="P59" s="107" t="s">
        <v>155</v>
      </c>
      <c r="Q59" s="108">
        <f>Q58/Q56</f>
        <v>-3.6249014972419259E-2</v>
      </c>
      <c r="R59" s="108">
        <f t="shared" ref="R59:T59" si="5">R58/R56</f>
        <v>-6.1235080435910673E-2</v>
      </c>
      <c r="S59" s="108">
        <f t="shared" si="5"/>
        <v>-2.3936170212765971E-2</v>
      </c>
      <c r="T59" s="108">
        <f t="shared" si="5"/>
        <v>-4.0675844806007451E-2</v>
      </c>
    </row>
  </sheetData>
  <mergeCells count="6">
    <mergeCell ref="P4:P6"/>
    <mergeCell ref="Q4:T4"/>
    <mergeCell ref="B4:B6"/>
    <mergeCell ref="C4:F4"/>
    <mergeCell ref="I4:I6"/>
    <mergeCell ref="J4:M4"/>
  </mergeCells>
  <phoneticPr fontId="2"/>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55"/>
  <sheetViews>
    <sheetView zoomScale="75" zoomScaleNormal="75" workbookViewId="0">
      <pane ySplit="1320" topLeftCell="A7"/>
      <selection activeCell="A5" sqref="A5"/>
      <selection pane="bottomLeft" activeCell="A8" sqref="A8"/>
    </sheetView>
  </sheetViews>
  <sheetFormatPr defaultRowHeight="12" x14ac:dyDescent="0.15"/>
  <cols>
    <col min="1" max="1" width="9.140625" style="47"/>
    <col min="2" max="10" width="18.7109375" style="47" customWidth="1"/>
    <col min="11" max="16384" width="9.140625" style="47"/>
  </cols>
  <sheetData>
    <row r="1" spans="2:17" ht="14.25" x14ac:dyDescent="0.15">
      <c r="B1" s="46" t="s">
        <v>143</v>
      </c>
    </row>
    <row r="3" spans="2:17" x14ac:dyDescent="0.15">
      <c r="B3" s="48" t="s">
        <v>95</v>
      </c>
      <c r="C3" s="49">
        <v>300</v>
      </c>
      <c r="D3" s="47" t="s">
        <v>1</v>
      </c>
      <c r="E3" s="48" t="s">
        <v>88</v>
      </c>
      <c r="F3" s="50">
        <v>0.2</v>
      </c>
      <c r="G3" s="47" t="s">
        <v>96</v>
      </c>
      <c r="H3" s="48" t="s">
        <v>3</v>
      </c>
      <c r="I3" s="49">
        <v>5</v>
      </c>
      <c r="J3" s="47" t="s">
        <v>81</v>
      </c>
      <c r="K3" s="92" t="s">
        <v>152</v>
      </c>
      <c r="L3" s="94">
        <v>8000</v>
      </c>
      <c r="M3" s="92" t="s">
        <v>153</v>
      </c>
    </row>
    <row r="5" spans="2:17" x14ac:dyDescent="0.15">
      <c r="B5" s="125" t="s">
        <v>2</v>
      </c>
      <c r="C5" s="125" t="s">
        <v>89</v>
      </c>
      <c r="D5" s="129" t="s">
        <v>90</v>
      </c>
      <c r="E5" s="130"/>
      <c r="F5" s="51" t="s">
        <v>91</v>
      </c>
      <c r="G5" s="125" t="s">
        <v>101</v>
      </c>
      <c r="H5" s="125" t="s">
        <v>92</v>
      </c>
      <c r="I5" s="125" t="s">
        <v>0</v>
      </c>
      <c r="J5" s="125" t="s">
        <v>93</v>
      </c>
      <c r="L5" s="92" t="s">
        <v>151</v>
      </c>
    </row>
    <row r="6" spans="2:17" x14ac:dyDescent="0.15">
      <c r="B6" s="126"/>
      <c r="C6" s="126"/>
      <c r="D6" s="57" t="s">
        <v>112</v>
      </c>
      <c r="E6" s="58" t="s">
        <v>113</v>
      </c>
      <c r="F6" s="52" t="s">
        <v>87</v>
      </c>
      <c r="G6" s="126"/>
      <c r="H6" s="126"/>
      <c r="I6" s="126"/>
      <c r="J6" s="126"/>
    </row>
    <row r="7" spans="2:17" x14ac:dyDescent="0.15">
      <c r="B7" s="66" t="s">
        <v>105</v>
      </c>
      <c r="C7" s="67">
        <f>C8</f>
        <v>504000</v>
      </c>
      <c r="D7" s="68">
        <f>30000*2.5</f>
        <v>75000</v>
      </c>
      <c r="E7" s="69">
        <f>22000*10</f>
        <v>220000</v>
      </c>
      <c r="F7" s="69">
        <f t="shared" ref="F7:F54" si="0">ROUNDDOWN((D7+E7)*0.06,0)</f>
        <v>17700</v>
      </c>
      <c r="G7" s="70">
        <f t="shared" ref="G7:G54" si="1">SUM(C7+D7+E7+F7)</f>
        <v>816700</v>
      </c>
      <c r="H7" s="69">
        <f t="shared" ref="H7" si="2">ROUNDDOWN(G7/$C$3,0)</f>
        <v>2722</v>
      </c>
      <c r="I7" s="71">
        <f>J7-H7</f>
        <v>-22</v>
      </c>
      <c r="J7" s="70">
        <f>ROUNDDOWN(H7,-2)</f>
        <v>2700</v>
      </c>
      <c r="L7" s="91">
        <f>(G7-C7)/$C$3</f>
        <v>1042.3333333333333</v>
      </c>
    </row>
    <row r="8" spans="2:17" x14ac:dyDescent="0.15">
      <c r="B8" s="53" t="s">
        <v>5</v>
      </c>
      <c r="C8" s="32">
        <f>$C$3*$F$3*(1+($I$3/100))*$L$3</f>
        <v>504000</v>
      </c>
      <c r="D8" s="32">
        <f>'1_設計労務単価'!D5*2.5</f>
        <v>69500</v>
      </c>
      <c r="E8" s="32">
        <f>'1_設計労務単価'!E5*10</f>
        <v>312000</v>
      </c>
      <c r="F8" s="32">
        <f t="shared" si="0"/>
        <v>22890</v>
      </c>
      <c r="G8" s="54">
        <f t="shared" si="1"/>
        <v>908390</v>
      </c>
      <c r="H8" s="32">
        <f t="shared" ref="H8:H54" si="3">ROUNDDOWN(G8/$C$3,0)</f>
        <v>3027</v>
      </c>
      <c r="I8" s="55">
        <f>J8-H8</f>
        <v>-27</v>
      </c>
      <c r="J8" s="54">
        <f>ROUNDDOWN(H8,-2)</f>
        <v>3000</v>
      </c>
      <c r="L8" s="91">
        <f t="shared" ref="L8:L54" si="4">(G8-C8)/$C$3</f>
        <v>1347.9666666666667</v>
      </c>
      <c r="P8" s="92"/>
      <c r="Q8" s="145"/>
    </row>
    <row r="9" spans="2:17" x14ac:dyDescent="0.15">
      <c r="B9" s="53" t="s">
        <v>6</v>
      </c>
      <c r="C9" s="32">
        <f t="shared" ref="C9:C54" si="5">$C$3*$F$3*(1+($I$3/100))*$L$3</f>
        <v>504000</v>
      </c>
      <c r="D9" s="32">
        <f>'1_設計労務単価'!D6*2.5</f>
        <v>83000</v>
      </c>
      <c r="E9" s="42">
        <f>'1_設計労務単価'!F6*10</f>
        <v>294000</v>
      </c>
      <c r="F9" s="32">
        <f t="shared" si="0"/>
        <v>22620</v>
      </c>
      <c r="G9" s="54">
        <f t="shared" si="1"/>
        <v>903620</v>
      </c>
      <c r="H9" s="32">
        <f t="shared" si="3"/>
        <v>3012</v>
      </c>
      <c r="I9" s="55">
        <f t="shared" ref="I9:I54" si="6">J9-H9</f>
        <v>-12</v>
      </c>
      <c r="J9" s="54">
        <f t="shared" ref="J9:J54" si="7">ROUNDDOWN(H9,-2)</f>
        <v>3000</v>
      </c>
      <c r="L9" s="91">
        <f t="shared" si="4"/>
        <v>1332.0666666666666</v>
      </c>
      <c r="P9" s="92"/>
    </row>
    <row r="10" spans="2:17" x14ac:dyDescent="0.15">
      <c r="B10" s="53" t="s">
        <v>7</v>
      </c>
      <c r="C10" s="32">
        <f t="shared" si="5"/>
        <v>504000</v>
      </c>
      <c r="D10" s="32">
        <f>'1_設計労務単価'!D7*2.5</f>
        <v>82250</v>
      </c>
      <c r="E10" s="32">
        <f>'1_設計労務単価'!E7*10</f>
        <v>278000</v>
      </c>
      <c r="F10" s="32">
        <f t="shared" si="0"/>
        <v>21615</v>
      </c>
      <c r="G10" s="54">
        <f t="shared" si="1"/>
        <v>885865</v>
      </c>
      <c r="H10" s="32">
        <f t="shared" si="3"/>
        <v>2952</v>
      </c>
      <c r="I10" s="55">
        <f t="shared" si="6"/>
        <v>-52</v>
      </c>
      <c r="J10" s="54">
        <f t="shared" si="7"/>
        <v>2900</v>
      </c>
      <c r="L10" s="91">
        <f t="shared" si="4"/>
        <v>1272.8833333333334</v>
      </c>
    </row>
    <row r="11" spans="2:17" x14ac:dyDescent="0.15">
      <c r="B11" s="53" t="s">
        <v>8</v>
      </c>
      <c r="C11" s="32">
        <f t="shared" si="5"/>
        <v>504000</v>
      </c>
      <c r="D11" s="32">
        <f>'1_設計労務単価'!D8*2.5</f>
        <v>82250</v>
      </c>
      <c r="E11" s="32">
        <f>'1_設計労務単価'!E8*10</f>
        <v>303000</v>
      </c>
      <c r="F11" s="32">
        <f t="shared" si="0"/>
        <v>23115</v>
      </c>
      <c r="G11" s="54">
        <f t="shared" si="1"/>
        <v>912365</v>
      </c>
      <c r="H11" s="32">
        <f t="shared" si="3"/>
        <v>3041</v>
      </c>
      <c r="I11" s="55">
        <f t="shared" si="6"/>
        <v>-41</v>
      </c>
      <c r="J11" s="54">
        <f t="shared" si="7"/>
        <v>3000</v>
      </c>
      <c r="L11" s="91">
        <f t="shared" si="4"/>
        <v>1361.2166666666667</v>
      </c>
    </row>
    <row r="12" spans="2:17" x14ac:dyDescent="0.15">
      <c r="B12" s="53" t="s">
        <v>9</v>
      </c>
      <c r="C12" s="32">
        <f t="shared" si="5"/>
        <v>504000</v>
      </c>
      <c r="D12" s="32">
        <f>'1_設計労務単価'!D9*2.5</f>
        <v>86000</v>
      </c>
      <c r="E12" s="32">
        <f>'1_設計労務単価'!E9*10</f>
        <v>286000</v>
      </c>
      <c r="F12" s="32">
        <f t="shared" si="0"/>
        <v>22320</v>
      </c>
      <c r="G12" s="54">
        <f t="shared" si="1"/>
        <v>898320</v>
      </c>
      <c r="H12" s="32">
        <f t="shared" si="3"/>
        <v>2994</v>
      </c>
      <c r="I12" s="55">
        <f t="shared" si="6"/>
        <v>-94</v>
      </c>
      <c r="J12" s="54">
        <f t="shared" si="7"/>
        <v>2900</v>
      </c>
      <c r="L12" s="91">
        <f t="shared" si="4"/>
        <v>1314.4</v>
      </c>
    </row>
    <row r="13" spans="2:17" x14ac:dyDescent="0.15">
      <c r="B13" s="53" t="s">
        <v>10</v>
      </c>
      <c r="C13" s="32">
        <f t="shared" si="5"/>
        <v>504000</v>
      </c>
      <c r="D13" s="32">
        <f>'1_設計労務単価'!D10*2.5</f>
        <v>80750</v>
      </c>
      <c r="E13" s="32">
        <f>'1_設計労務単価'!E10*10</f>
        <v>321000</v>
      </c>
      <c r="F13" s="32">
        <f t="shared" si="0"/>
        <v>24105</v>
      </c>
      <c r="G13" s="54">
        <f t="shared" si="1"/>
        <v>929855</v>
      </c>
      <c r="H13" s="32">
        <f t="shared" si="3"/>
        <v>3099</v>
      </c>
      <c r="I13" s="55">
        <f t="shared" si="6"/>
        <v>-99</v>
      </c>
      <c r="J13" s="54">
        <f t="shared" si="7"/>
        <v>3000</v>
      </c>
      <c r="L13" s="91">
        <f t="shared" si="4"/>
        <v>1419.5166666666667</v>
      </c>
    </row>
    <row r="14" spans="2:17" x14ac:dyDescent="0.15">
      <c r="B14" s="53" t="s">
        <v>11</v>
      </c>
      <c r="C14" s="32">
        <f t="shared" si="5"/>
        <v>504000</v>
      </c>
      <c r="D14" s="32">
        <f>'1_設計労務単価'!D11*2.5</f>
        <v>75500</v>
      </c>
      <c r="E14" s="32">
        <f>'1_設計労務単価'!E11*10</f>
        <v>315000</v>
      </c>
      <c r="F14" s="32">
        <f t="shared" si="0"/>
        <v>23430</v>
      </c>
      <c r="G14" s="54">
        <f t="shared" si="1"/>
        <v>917930</v>
      </c>
      <c r="H14" s="32">
        <f t="shared" si="3"/>
        <v>3059</v>
      </c>
      <c r="I14" s="55">
        <f t="shared" si="6"/>
        <v>-59</v>
      </c>
      <c r="J14" s="54">
        <f t="shared" si="7"/>
        <v>3000</v>
      </c>
      <c r="L14" s="91">
        <f t="shared" si="4"/>
        <v>1379.7666666666667</v>
      </c>
    </row>
    <row r="15" spans="2:17" x14ac:dyDescent="0.15">
      <c r="B15" s="53" t="s">
        <v>12</v>
      </c>
      <c r="C15" s="32">
        <f t="shared" si="5"/>
        <v>504000</v>
      </c>
      <c r="D15" s="32">
        <f>'1_設計労務単価'!D12*2.5</f>
        <v>75000</v>
      </c>
      <c r="E15" s="32">
        <f>'1_設計労務単価'!E12*10</f>
        <v>320000</v>
      </c>
      <c r="F15" s="32">
        <f t="shared" si="0"/>
        <v>23700</v>
      </c>
      <c r="G15" s="54">
        <f t="shared" si="1"/>
        <v>922700</v>
      </c>
      <c r="H15" s="32">
        <f t="shared" si="3"/>
        <v>3075</v>
      </c>
      <c r="I15" s="55">
        <f t="shared" si="6"/>
        <v>-75</v>
      </c>
      <c r="J15" s="54">
        <f t="shared" si="7"/>
        <v>3000</v>
      </c>
      <c r="L15" s="91">
        <f t="shared" si="4"/>
        <v>1395.6666666666667</v>
      </c>
    </row>
    <row r="16" spans="2:17" x14ac:dyDescent="0.15">
      <c r="B16" s="53" t="s">
        <v>13</v>
      </c>
      <c r="C16" s="32">
        <f t="shared" si="5"/>
        <v>504000</v>
      </c>
      <c r="D16" s="32">
        <f>'1_設計労務単価'!D13*2.5</f>
        <v>75750</v>
      </c>
      <c r="E16" s="32">
        <f>'1_設計労務単価'!E13*10</f>
        <v>337000</v>
      </c>
      <c r="F16" s="32">
        <f t="shared" si="0"/>
        <v>24765</v>
      </c>
      <c r="G16" s="54">
        <f t="shared" si="1"/>
        <v>941515</v>
      </c>
      <c r="H16" s="32">
        <f t="shared" si="3"/>
        <v>3138</v>
      </c>
      <c r="I16" s="55">
        <f t="shared" si="6"/>
        <v>-38</v>
      </c>
      <c r="J16" s="54">
        <f t="shared" si="7"/>
        <v>3100</v>
      </c>
      <c r="L16" s="91">
        <f t="shared" si="4"/>
        <v>1458.3833333333334</v>
      </c>
    </row>
    <row r="17" spans="2:12" x14ac:dyDescent="0.15">
      <c r="B17" s="53" t="s">
        <v>14</v>
      </c>
      <c r="C17" s="32">
        <f t="shared" si="5"/>
        <v>504000</v>
      </c>
      <c r="D17" s="32">
        <f>'1_設計労務単価'!D14*2.5</f>
        <v>75250</v>
      </c>
      <c r="E17" s="32">
        <f>'1_設計労務単価'!E14*10</f>
        <v>306000</v>
      </c>
      <c r="F17" s="32">
        <f t="shared" si="0"/>
        <v>22875</v>
      </c>
      <c r="G17" s="54">
        <f t="shared" si="1"/>
        <v>908125</v>
      </c>
      <c r="H17" s="32">
        <f t="shared" si="3"/>
        <v>3027</v>
      </c>
      <c r="I17" s="55">
        <f t="shared" si="6"/>
        <v>-27</v>
      </c>
      <c r="J17" s="54">
        <f t="shared" si="7"/>
        <v>3000</v>
      </c>
      <c r="L17" s="91">
        <f t="shared" si="4"/>
        <v>1347.0833333333333</v>
      </c>
    </row>
    <row r="18" spans="2:12" x14ac:dyDescent="0.15">
      <c r="B18" s="53" t="s">
        <v>15</v>
      </c>
      <c r="C18" s="32">
        <f t="shared" si="5"/>
        <v>504000</v>
      </c>
      <c r="D18" s="32">
        <f>'1_設計労務単価'!D15*2.5</f>
        <v>76000</v>
      </c>
      <c r="E18" s="32">
        <f>'1_設計労務単価'!E15*10</f>
        <v>345000</v>
      </c>
      <c r="F18" s="32">
        <f t="shared" si="0"/>
        <v>25260</v>
      </c>
      <c r="G18" s="54">
        <f t="shared" si="1"/>
        <v>950260</v>
      </c>
      <c r="H18" s="32">
        <f t="shared" si="3"/>
        <v>3167</v>
      </c>
      <c r="I18" s="55">
        <f t="shared" si="6"/>
        <v>-67</v>
      </c>
      <c r="J18" s="54">
        <f t="shared" si="7"/>
        <v>3100</v>
      </c>
      <c r="L18" s="91">
        <f t="shared" si="4"/>
        <v>1487.5333333333333</v>
      </c>
    </row>
    <row r="19" spans="2:12" x14ac:dyDescent="0.15">
      <c r="B19" s="53" t="s">
        <v>16</v>
      </c>
      <c r="C19" s="32">
        <f t="shared" si="5"/>
        <v>504000</v>
      </c>
      <c r="D19" s="32">
        <f>'1_設計労務単価'!D16*2.5</f>
        <v>78000</v>
      </c>
      <c r="E19" s="32">
        <f>'1_設計労務単価'!E16*10</f>
        <v>347000</v>
      </c>
      <c r="F19" s="32">
        <f t="shared" si="0"/>
        <v>25500</v>
      </c>
      <c r="G19" s="54">
        <f t="shared" si="1"/>
        <v>954500</v>
      </c>
      <c r="H19" s="32">
        <f t="shared" si="3"/>
        <v>3181</v>
      </c>
      <c r="I19" s="55">
        <f t="shared" si="6"/>
        <v>-81</v>
      </c>
      <c r="J19" s="54">
        <f t="shared" si="7"/>
        <v>3100</v>
      </c>
      <c r="L19" s="91">
        <f t="shared" si="4"/>
        <v>1501.6666666666667</v>
      </c>
    </row>
    <row r="20" spans="2:12" x14ac:dyDescent="0.15">
      <c r="B20" s="53" t="s">
        <v>17</v>
      </c>
      <c r="C20" s="32">
        <f t="shared" si="5"/>
        <v>504000</v>
      </c>
      <c r="D20" s="32">
        <f>'1_設計労務単価'!D17*2.5</f>
        <v>81000</v>
      </c>
      <c r="E20" s="32">
        <f>'1_設計労務単価'!E17*10</f>
        <v>361000</v>
      </c>
      <c r="F20" s="32">
        <f t="shared" si="0"/>
        <v>26520</v>
      </c>
      <c r="G20" s="54">
        <f t="shared" si="1"/>
        <v>972520</v>
      </c>
      <c r="H20" s="32">
        <f t="shared" si="3"/>
        <v>3241</v>
      </c>
      <c r="I20" s="55">
        <f t="shared" si="6"/>
        <v>-41</v>
      </c>
      <c r="J20" s="54">
        <f t="shared" si="7"/>
        <v>3200</v>
      </c>
      <c r="L20" s="91">
        <f t="shared" si="4"/>
        <v>1561.7333333333333</v>
      </c>
    </row>
    <row r="21" spans="2:12" x14ac:dyDescent="0.15">
      <c r="B21" s="53" t="s">
        <v>18</v>
      </c>
      <c r="C21" s="32">
        <f t="shared" si="5"/>
        <v>504000</v>
      </c>
      <c r="D21" s="32">
        <f>'1_設計労務単価'!D18*2.5</f>
        <v>81500</v>
      </c>
      <c r="E21" s="32">
        <f>'1_設計労務単価'!E18*10</f>
        <v>328000</v>
      </c>
      <c r="F21" s="32">
        <f t="shared" si="0"/>
        <v>24570</v>
      </c>
      <c r="G21" s="54">
        <f t="shared" si="1"/>
        <v>938070</v>
      </c>
      <c r="H21" s="32">
        <f t="shared" si="3"/>
        <v>3126</v>
      </c>
      <c r="I21" s="55">
        <f t="shared" si="6"/>
        <v>-26</v>
      </c>
      <c r="J21" s="54">
        <f t="shared" si="7"/>
        <v>3100</v>
      </c>
      <c r="L21" s="91">
        <f t="shared" si="4"/>
        <v>1446.9</v>
      </c>
    </row>
    <row r="22" spans="2:12" x14ac:dyDescent="0.15">
      <c r="B22" s="53" t="s">
        <v>19</v>
      </c>
      <c r="C22" s="32">
        <f t="shared" si="5"/>
        <v>504000</v>
      </c>
      <c r="D22" s="32">
        <f>'1_設計労務単価'!D19*2.5</f>
        <v>77500</v>
      </c>
      <c r="E22" s="32">
        <f>'1_設計労務単価'!E19*10</f>
        <v>324000</v>
      </c>
      <c r="F22" s="32">
        <f t="shared" si="0"/>
        <v>24090</v>
      </c>
      <c r="G22" s="54">
        <f t="shared" si="1"/>
        <v>929590</v>
      </c>
      <c r="H22" s="32">
        <f t="shared" si="3"/>
        <v>3098</v>
      </c>
      <c r="I22" s="55">
        <f t="shared" si="6"/>
        <v>-98</v>
      </c>
      <c r="J22" s="54">
        <f t="shared" si="7"/>
        <v>3000</v>
      </c>
      <c r="L22" s="91">
        <f t="shared" si="4"/>
        <v>1418.6333333333334</v>
      </c>
    </row>
    <row r="23" spans="2:12" x14ac:dyDescent="0.15">
      <c r="B23" s="53" t="s">
        <v>20</v>
      </c>
      <c r="C23" s="32">
        <f t="shared" si="5"/>
        <v>504000</v>
      </c>
      <c r="D23" s="32">
        <f>'1_設計労務単価'!D20*2.5</f>
        <v>74750</v>
      </c>
      <c r="E23" s="32">
        <f>'1_設計労務単価'!E20*10</f>
        <v>300000</v>
      </c>
      <c r="F23" s="32">
        <f t="shared" si="0"/>
        <v>22485</v>
      </c>
      <c r="G23" s="54">
        <f t="shared" si="1"/>
        <v>901235</v>
      </c>
      <c r="H23" s="32">
        <f t="shared" si="3"/>
        <v>3004</v>
      </c>
      <c r="I23" s="55">
        <f t="shared" si="6"/>
        <v>-4</v>
      </c>
      <c r="J23" s="54">
        <f t="shared" si="7"/>
        <v>3000</v>
      </c>
      <c r="L23" s="91">
        <f t="shared" si="4"/>
        <v>1324.1166666666666</v>
      </c>
    </row>
    <row r="24" spans="2:12" x14ac:dyDescent="0.15">
      <c r="B24" s="53" t="s">
        <v>21</v>
      </c>
      <c r="C24" s="32">
        <f t="shared" si="5"/>
        <v>504000</v>
      </c>
      <c r="D24" s="32">
        <f>'1_設計労務単価'!D21*2.5</f>
        <v>70000</v>
      </c>
      <c r="E24" s="32">
        <f>'1_設計労務単価'!E21*10</f>
        <v>278000</v>
      </c>
      <c r="F24" s="32">
        <f t="shared" si="0"/>
        <v>20880</v>
      </c>
      <c r="G24" s="54">
        <f t="shared" si="1"/>
        <v>872880</v>
      </c>
      <c r="H24" s="32">
        <f t="shared" si="3"/>
        <v>2909</v>
      </c>
      <c r="I24" s="55">
        <f t="shared" si="6"/>
        <v>-9</v>
      </c>
      <c r="J24" s="54">
        <f t="shared" si="7"/>
        <v>2900</v>
      </c>
      <c r="L24" s="91">
        <f t="shared" si="4"/>
        <v>1229.5999999999999</v>
      </c>
    </row>
    <row r="25" spans="2:12" x14ac:dyDescent="0.15">
      <c r="B25" s="53" t="s">
        <v>22</v>
      </c>
      <c r="C25" s="32">
        <f t="shared" si="5"/>
        <v>504000</v>
      </c>
      <c r="D25" s="32">
        <f>'1_設計労務単価'!D22*2.5</f>
        <v>74750</v>
      </c>
      <c r="E25" s="42">
        <f>'1_設計労務単価'!F22*10</f>
        <v>309000</v>
      </c>
      <c r="F25" s="32">
        <f t="shared" si="0"/>
        <v>23025</v>
      </c>
      <c r="G25" s="54">
        <f t="shared" si="1"/>
        <v>910775</v>
      </c>
      <c r="H25" s="32">
        <f t="shared" si="3"/>
        <v>3035</v>
      </c>
      <c r="I25" s="55">
        <f t="shared" si="6"/>
        <v>-35</v>
      </c>
      <c r="J25" s="54">
        <f t="shared" si="7"/>
        <v>3000</v>
      </c>
      <c r="L25" s="91">
        <f t="shared" si="4"/>
        <v>1355.9166666666667</v>
      </c>
    </row>
    <row r="26" spans="2:12" x14ac:dyDescent="0.15">
      <c r="B26" s="53" t="s">
        <v>23</v>
      </c>
      <c r="C26" s="32">
        <f t="shared" si="5"/>
        <v>504000</v>
      </c>
      <c r="D26" s="32">
        <f>'1_設計労務単価'!D23*2.5</f>
        <v>80500</v>
      </c>
      <c r="E26" s="42">
        <f>'1_設計労務単価'!F23*10</f>
        <v>300000</v>
      </c>
      <c r="F26" s="32">
        <f t="shared" si="0"/>
        <v>22830</v>
      </c>
      <c r="G26" s="54">
        <f t="shared" si="1"/>
        <v>907330</v>
      </c>
      <c r="H26" s="32">
        <f t="shared" si="3"/>
        <v>3024</v>
      </c>
      <c r="I26" s="55">
        <f t="shared" si="6"/>
        <v>-24</v>
      </c>
      <c r="J26" s="54">
        <f t="shared" si="7"/>
        <v>3000</v>
      </c>
      <c r="L26" s="91">
        <f t="shared" si="4"/>
        <v>1344.4333333333334</v>
      </c>
    </row>
    <row r="27" spans="2:12" x14ac:dyDescent="0.15">
      <c r="B27" s="53" t="s">
        <v>24</v>
      </c>
      <c r="C27" s="32">
        <f t="shared" si="5"/>
        <v>504000</v>
      </c>
      <c r="D27" s="32">
        <f>'1_設計労務単価'!D24*2.5</f>
        <v>77250</v>
      </c>
      <c r="E27" s="32">
        <f>'1_設計労務単価'!E24*10</f>
        <v>286000</v>
      </c>
      <c r="F27" s="32">
        <f t="shared" si="0"/>
        <v>21795</v>
      </c>
      <c r="G27" s="54">
        <f t="shared" si="1"/>
        <v>889045</v>
      </c>
      <c r="H27" s="32">
        <f t="shared" si="3"/>
        <v>2963</v>
      </c>
      <c r="I27" s="55">
        <f t="shared" si="6"/>
        <v>-63</v>
      </c>
      <c r="J27" s="54">
        <f t="shared" si="7"/>
        <v>2900</v>
      </c>
      <c r="L27" s="91">
        <f t="shared" si="4"/>
        <v>1283.4833333333333</v>
      </c>
    </row>
    <row r="28" spans="2:12" x14ac:dyDescent="0.15">
      <c r="B28" s="53" t="s">
        <v>25</v>
      </c>
      <c r="C28" s="32">
        <f t="shared" si="5"/>
        <v>504000</v>
      </c>
      <c r="D28" s="32">
        <f>'1_設計労務単価'!D25*2.5</f>
        <v>77500</v>
      </c>
      <c r="E28" s="32">
        <f>'1_設計労務単価'!E25*10</f>
        <v>314000</v>
      </c>
      <c r="F28" s="32">
        <f t="shared" si="0"/>
        <v>23490</v>
      </c>
      <c r="G28" s="54">
        <f t="shared" si="1"/>
        <v>918990</v>
      </c>
      <c r="H28" s="32">
        <f t="shared" si="3"/>
        <v>3063</v>
      </c>
      <c r="I28" s="55">
        <f t="shared" si="6"/>
        <v>-63</v>
      </c>
      <c r="J28" s="54">
        <f t="shared" si="7"/>
        <v>3000</v>
      </c>
      <c r="L28" s="91">
        <f t="shared" si="4"/>
        <v>1383.3</v>
      </c>
    </row>
    <row r="29" spans="2:12" x14ac:dyDescent="0.15">
      <c r="B29" s="53" t="s">
        <v>26</v>
      </c>
      <c r="C29" s="32">
        <f t="shared" si="5"/>
        <v>504000</v>
      </c>
      <c r="D29" s="32">
        <f>'1_設計労務単価'!D26*2.5</f>
        <v>77250</v>
      </c>
      <c r="E29" s="32">
        <f>'1_設計労務単価'!E26*10</f>
        <v>309000</v>
      </c>
      <c r="F29" s="32">
        <f t="shared" si="0"/>
        <v>23175</v>
      </c>
      <c r="G29" s="54">
        <f t="shared" si="1"/>
        <v>913425</v>
      </c>
      <c r="H29" s="32">
        <f t="shared" si="3"/>
        <v>3044</v>
      </c>
      <c r="I29" s="55">
        <f t="shared" si="6"/>
        <v>-44</v>
      </c>
      <c r="J29" s="54">
        <f t="shared" si="7"/>
        <v>3000</v>
      </c>
      <c r="L29" s="91">
        <f t="shared" si="4"/>
        <v>1364.75</v>
      </c>
    </row>
    <row r="30" spans="2:12" x14ac:dyDescent="0.15">
      <c r="B30" s="53" t="s">
        <v>27</v>
      </c>
      <c r="C30" s="32">
        <f t="shared" si="5"/>
        <v>504000</v>
      </c>
      <c r="D30" s="32">
        <f>'1_設計労務単価'!D27*2.5</f>
        <v>73750</v>
      </c>
      <c r="E30" s="32">
        <f>'1_設計労務単価'!E27*10</f>
        <v>305000</v>
      </c>
      <c r="F30" s="32">
        <f t="shared" si="0"/>
        <v>22725</v>
      </c>
      <c r="G30" s="54">
        <f t="shared" si="1"/>
        <v>905475</v>
      </c>
      <c r="H30" s="32">
        <f t="shared" si="3"/>
        <v>3018</v>
      </c>
      <c r="I30" s="55">
        <f t="shared" si="6"/>
        <v>-18</v>
      </c>
      <c r="J30" s="54">
        <f t="shared" si="7"/>
        <v>3000</v>
      </c>
      <c r="L30" s="91">
        <f t="shared" si="4"/>
        <v>1338.25</v>
      </c>
    </row>
    <row r="31" spans="2:12" x14ac:dyDescent="0.15">
      <c r="B31" s="53" t="s">
        <v>28</v>
      </c>
      <c r="C31" s="32">
        <f t="shared" si="5"/>
        <v>504000</v>
      </c>
      <c r="D31" s="32">
        <f>'1_設計労務単価'!D28*2.5</f>
        <v>72000</v>
      </c>
      <c r="E31" s="32">
        <f>'1_設計労務単価'!E28*10</f>
        <v>275000</v>
      </c>
      <c r="F31" s="32">
        <f t="shared" si="0"/>
        <v>20820</v>
      </c>
      <c r="G31" s="54">
        <f t="shared" si="1"/>
        <v>871820</v>
      </c>
      <c r="H31" s="32">
        <f t="shared" si="3"/>
        <v>2906</v>
      </c>
      <c r="I31" s="55">
        <f t="shared" si="6"/>
        <v>-6</v>
      </c>
      <c r="J31" s="54">
        <f t="shared" si="7"/>
        <v>2900</v>
      </c>
      <c r="L31" s="91">
        <f t="shared" si="4"/>
        <v>1226.0666666666666</v>
      </c>
    </row>
    <row r="32" spans="2:12" x14ac:dyDescent="0.15">
      <c r="B32" s="53" t="s">
        <v>29</v>
      </c>
      <c r="C32" s="32">
        <f t="shared" si="5"/>
        <v>504000</v>
      </c>
      <c r="D32" s="32">
        <f>'1_設計労務単価'!D29*2.5</f>
        <v>72750</v>
      </c>
      <c r="E32" s="32">
        <f>'1_設計労務単価'!E29*10</f>
        <v>282000</v>
      </c>
      <c r="F32" s="32">
        <f t="shared" si="0"/>
        <v>21285</v>
      </c>
      <c r="G32" s="54">
        <f t="shared" si="1"/>
        <v>880035</v>
      </c>
      <c r="H32" s="32">
        <f t="shared" si="3"/>
        <v>2933</v>
      </c>
      <c r="I32" s="55">
        <f t="shared" si="6"/>
        <v>-33</v>
      </c>
      <c r="J32" s="54">
        <f t="shared" si="7"/>
        <v>2900</v>
      </c>
      <c r="L32" s="91">
        <f t="shared" si="4"/>
        <v>1253.45</v>
      </c>
    </row>
    <row r="33" spans="2:12" x14ac:dyDescent="0.15">
      <c r="B33" s="53" t="s">
        <v>30</v>
      </c>
      <c r="C33" s="32">
        <f t="shared" si="5"/>
        <v>504000</v>
      </c>
      <c r="D33" s="32">
        <f>'1_設計労務単価'!D30*2.5</f>
        <v>71750</v>
      </c>
      <c r="E33" s="32">
        <f>'1_設計労務単価'!E30*10</f>
        <v>283000</v>
      </c>
      <c r="F33" s="32">
        <f t="shared" si="0"/>
        <v>21285</v>
      </c>
      <c r="G33" s="54">
        <f t="shared" si="1"/>
        <v>880035</v>
      </c>
      <c r="H33" s="32">
        <f t="shared" si="3"/>
        <v>2933</v>
      </c>
      <c r="I33" s="55">
        <f t="shared" si="6"/>
        <v>-33</v>
      </c>
      <c r="J33" s="54">
        <f t="shared" si="7"/>
        <v>2900</v>
      </c>
      <c r="L33" s="91">
        <f t="shared" si="4"/>
        <v>1253.45</v>
      </c>
    </row>
    <row r="34" spans="2:12" x14ac:dyDescent="0.15">
      <c r="B34" s="53" t="s">
        <v>31</v>
      </c>
      <c r="C34" s="32">
        <f t="shared" si="5"/>
        <v>504000</v>
      </c>
      <c r="D34" s="32">
        <f>'1_設計労務単価'!D31*2.5</f>
        <v>74500</v>
      </c>
      <c r="E34" s="32">
        <f>'1_設計労務単価'!E31*10</f>
        <v>284000</v>
      </c>
      <c r="F34" s="32">
        <f t="shared" si="0"/>
        <v>21510</v>
      </c>
      <c r="G34" s="54">
        <f t="shared" si="1"/>
        <v>884010</v>
      </c>
      <c r="H34" s="32">
        <f t="shared" si="3"/>
        <v>2946</v>
      </c>
      <c r="I34" s="55">
        <f t="shared" si="6"/>
        <v>-46</v>
      </c>
      <c r="J34" s="54">
        <f t="shared" si="7"/>
        <v>2900</v>
      </c>
      <c r="L34" s="91">
        <f t="shared" si="4"/>
        <v>1266.7</v>
      </c>
    </row>
    <row r="35" spans="2:12" x14ac:dyDescent="0.15">
      <c r="B35" s="53" t="s">
        <v>32</v>
      </c>
      <c r="C35" s="32">
        <f t="shared" si="5"/>
        <v>504000</v>
      </c>
      <c r="D35" s="32">
        <f>'1_設計労務単価'!D32*2.5</f>
        <v>70750</v>
      </c>
      <c r="E35" s="32">
        <f>'1_設計労務単価'!E32*10</f>
        <v>274000</v>
      </c>
      <c r="F35" s="32">
        <f t="shared" si="0"/>
        <v>20685</v>
      </c>
      <c r="G35" s="54">
        <f t="shared" si="1"/>
        <v>869435</v>
      </c>
      <c r="H35" s="32">
        <f t="shared" si="3"/>
        <v>2898</v>
      </c>
      <c r="I35" s="55">
        <f t="shared" si="6"/>
        <v>-98</v>
      </c>
      <c r="J35" s="54">
        <f t="shared" si="7"/>
        <v>2800</v>
      </c>
      <c r="L35" s="91">
        <f t="shared" si="4"/>
        <v>1218.1166666666666</v>
      </c>
    </row>
    <row r="36" spans="2:12" x14ac:dyDescent="0.15">
      <c r="B36" s="53" t="s">
        <v>33</v>
      </c>
      <c r="C36" s="32">
        <f t="shared" si="5"/>
        <v>504000</v>
      </c>
      <c r="D36" s="32">
        <f>'1_設計労務単価'!D33*2.5</f>
        <v>75000</v>
      </c>
      <c r="E36" s="32">
        <f>'1_設計労務単価'!E33*10</f>
        <v>283000</v>
      </c>
      <c r="F36" s="32">
        <f t="shared" si="0"/>
        <v>21480</v>
      </c>
      <c r="G36" s="54">
        <f t="shared" si="1"/>
        <v>883480</v>
      </c>
      <c r="H36" s="32">
        <f t="shared" si="3"/>
        <v>2944</v>
      </c>
      <c r="I36" s="55">
        <f t="shared" si="6"/>
        <v>-44</v>
      </c>
      <c r="J36" s="54">
        <f t="shared" si="7"/>
        <v>2900</v>
      </c>
      <c r="L36" s="91">
        <f t="shared" si="4"/>
        <v>1264.9333333333334</v>
      </c>
    </row>
    <row r="37" spans="2:12" x14ac:dyDescent="0.15">
      <c r="B37" s="53" t="s">
        <v>34</v>
      </c>
      <c r="C37" s="32">
        <f t="shared" si="5"/>
        <v>504000</v>
      </c>
      <c r="D37" s="32">
        <f>'1_設計労務単価'!D34*2.5</f>
        <v>75000</v>
      </c>
      <c r="E37" s="32">
        <f>'1_設計労務単価'!E34*10</f>
        <v>280000</v>
      </c>
      <c r="F37" s="32">
        <f t="shared" si="0"/>
        <v>21300</v>
      </c>
      <c r="G37" s="54">
        <f t="shared" si="1"/>
        <v>880300</v>
      </c>
      <c r="H37" s="32">
        <f t="shared" si="3"/>
        <v>2934</v>
      </c>
      <c r="I37" s="55">
        <f t="shared" si="6"/>
        <v>-34</v>
      </c>
      <c r="J37" s="54">
        <f t="shared" si="7"/>
        <v>2900</v>
      </c>
      <c r="L37" s="91">
        <f t="shared" si="4"/>
        <v>1254.3333333333333</v>
      </c>
    </row>
    <row r="38" spans="2:12" x14ac:dyDescent="0.15">
      <c r="B38" s="53" t="s">
        <v>35</v>
      </c>
      <c r="C38" s="32">
        <f t="shared" si="5"/>
        <v>504000</v>
      </c>
      <c r="D38" s="32">
        <f>'1_設計労務単価'!D35*2.5</f>
        <v>63000</v>
      </c>
      <c r="E38" s="32">
        <f>'1_設計労務単価'!E35*10</f>
        <v>277000</v>
      </c>
      <c r="F38" s="32">
        <f t="shared" si="0"/>
        <v>20400</v>
      </c>
      <c r="G38" s="54">
        <f t="shared" si="1"/>
        <v>864400</v>
      </c>
      <c r="H38" s="32">
        <f t="shared" si="3"/>
        <v>2881</v>
      </c>
      <c r="I38" s="55">
        <f t="shared" si="6"/>
        <v>-81</v>
      </c>
      <c r="J38" s="54">
        <f t="shared" si="7"/>
        <v>2800</v>
      </c>
      <c r="L38" s="91">
        <f t="shared" si="4"/>
        <v>1201.3333333333333</v>
      </c>
    </row>
    <row r="39" spans="2:12" x14ac:dyDescent="0.15">
      <c r="B39" s="53" t="s">
        <v>36</v>
      </c>
      <c r="C39" s="32">
        <f t="shared" si="5"/>
        <v>504000</v>
      </c>
      <c r="D39" s="32">
        <f>'1_設計労務単価'!D36*2.5</f>
        <v>60500</v>
      </c>
      <c r="E39" s="32">
        <f>'1_設計労務単価'!E36*10</f>
        <v>264000</v>
      </c>
      <c r="F39" s="32">
        <f t="shared" si="0"/>
        <v>19470</v>
      </c>
      <c r="G39" s="54">
        <f t="shared" si="1"/>
        <v>847970</v>
      </c>
      <c r="H39" s="32">
        <f t="shared" si="3"/>
        <v>2826</v>
      </c>
      <c r="I39" s="55">
        <f t="shared" si="6"/>
        <v>-26</v>
      </c>
      <c r="J39" s="54">
        <f t="shared" si="7"/>
        <v>2800</v>
      </c>
      <c r="L39" s="91">
        <f t="shared" si="4"/>
        <v>1146.5666666666666</v>
      </c>
    </row>
    <row r="40" spans="2:12" x14ac:dyDescent="0.15">
      <c r="B40" s="53" t="s">
        <v>37</v>
      </c>
      <c r="C40" s="32">
        <f t="shared" si="5"/>
        <v>504000</v>
      </c>
      <c r="D40" s="32">
        <f>'1_設計労務単価'!D37*2.5</f>
        <v>65250</v>
      </c>
      <c r="E40" s="32">
        <f>'1_設計労務単価'!E37*10</f>
        <v>284000</v>
      </c>
      <c r="F40" s="32">
        <f t="shared" si="0"/>
        <v>20955</v>
      </c>
      <c r="G40" s="54">
        <f t="shared" si="1"/>
        <v>874205</v>
      </c>
      <c r="H40" s="32">
        <f t="shared" si="3"/>
        <v>2914</v>
      </c>
      <c r="I40" s="55">
        <f t="shared" si="6"/>
        <v>-14</v>
      </c>
      <c r="J40" s="54">
        <f t="shared" si="7"/>
        <v>2900</v>
      </c>
      <c r="L40" s="91">
        <f t="shared" si="4"/>
        <v>1234.0166666666667</v>
      </c>
    </row>
    <row r="41" spans="2:12" x14ac:dyDescent="0.15">
      <c r="B41" s="53" t="s">
        <v>38</v>
      </c>
      <c r="C41" s="32">
        <f t="shared" si="5"/>
        <v>504000</v>
      </c>
      <c r="D41" s="32">
        <f>'1_設計労務単価'!D38*2.5</f>
        <v>63000</v>
      </c>
      <c r="E41" s="32">
        <f>'1_設計労務単価'!E38*10</f>
        <v>273000</v>
      </c>
      <c r="F41" s="45">
        <f t="shared" si="0"/>
        <v>20160</v>
      </c>
      <c r="G41" s="54">
        <f t="shared" si="1"/>
        <v>860160</v>
      </c>
      <c r="H41" s="45">
        <f t="shared" si="3"/>
        <v>2867</v>
      </c>
      <c r="I41" s="55">
        <f t="shared" si="6"/>
        <v>-67</v>
      </c>
      <c r="J41" s="54">
        <f t="shared" si="7"/>
        <v>2800</v>
      </c>
      <c r="L41" s="91">
        <f t="shared" si="4"/>
        <v>1187.2</v>
      </c>
    </row>
    <row r="42" spans="2:12" x14ac:dyDescent="0.15">
      <c r="B42" s="53" t="s">
        <v>39</v>
      </c>
      <c r="C42" s="32">
        <f t="shared" si="5"/>
        <v>504000</v>
      </c>
      <c r="D42" s="32">
        <f>'1_設計労務単価'!D39*2.5</f>
        <v>64000</v>
      </c>
      <c r="E42" s="32">
        <f>'1_設計労務単価'!E39*10</f>
        <v>267000</v>
      </c>
      <c r="F42" s="32">
        <f t="shared" si="0"/>
        <v>19860</v>
      </c>
      <c r="G42" s="54">
        <f t="shared" si="1"/>
        <v>854860</v>
      </c>
      <c r="H42" s="32">
        <f t="shared" si="3"/>
        <v>2849</v>
      </c>
      <c r="I42" s="55">
        <f t="shared" si="6"/>
        <v>-49</v>
      </c>
      <c r="J42" s="54">
        <f t="shared" si="7"/>
        <v>2800</v>
      </c>
      <c r="L42" s="91">
        <f t="shared" si="4"/>
        <v>1169.5333333333333</v>
      </c>
    </row>
    <row r="43" spans="2:12" x14ac:dyDescent="0.15">
      <c r="B43" s="53" t="s">
        <v>40</v>
      </c>
      <c r="C43" s="32">
        <f t="shared" si="5"/>
        <v>504000</v>
      </c>
      <c r="D43" s="32">
        <f>'1_設計労務単価'!D40*2.5</f>
        <v>70000</v>
      </c>
      <c r="E43" s="32">
        <f>'1_設計労務単価'!E40*10</f>
        <v>266000</v>
      </c>
      <c r="F43" s="32">
        <f t="shared" si="0"/>
        <v>20160</v>
      </c>
      <c r="G43" s="54">
        <f t="shared" si="1"/>
        <v>860160</v>
      </c>
      <c r="H43" s="32">
        <f t="shared" si="3"/>
        <v>2867</v>
      </c>
      <c r="I43" s="55">
        <f t="shared" si="6"/>
        <v>-67</v>
      </c>
      <c r="J43" s="54">
        <f t="shared" si="7"/>
        <v>2800</v>
      </c>
      <c r="L43" s="91">
        <f t="shared" si="4"/>
        <v>1187.2</v>
      </c>
    </row>
    <row r="44" spans="2:12" x14ac:dyDescent="0.15">
      <c r="B44" s="53" t="s">
        <v>41</v>
      </c>
      <c r="C44" s="32">
        <f t="shared" si="5"/>
        <v>504000</v>
      </c>
      <c r="D44" s="32">
        <f>'1_設計労務単価'!D41*2.5</f>
        <v>69750</v>
      </c>
      <c r="E44" s="32">
        <f>'1_設計労務単価'!E41*10</f>
        <v>267000</v>
      </c>
      <c r="F44" s="32">
        <f t="shared" si="0"/>
        <v>20205</v>
      </c>
      <c r="G44" s="54">
        <f t="shared" si="1"/>
        <v>860955</v>
      </c>
      <c r="H44" s="32">
        <f t="shared" si="3"/>
        <v>2869</v>
      </c>
      <c r="I44" s="55">
        <f t="shared" si="6"/>
        <v>-69</v>
      </c>
      <c r="J44" s="54">
        <f t="shared" si="7"/>
        <v>2800</v>
      </c>
      <c r="L44" s="91">
        <f t="shared" si="4"/>
        <v>1189.8499999999999</v>
      </c>
    </row>
    <row r="45" spans="2:12" x14ac:dyDescent="0.15">
      <c r="B45" s="53" t="s">
        <v>42</v>
      </c>
      <c r="C45" s="32">
        <f t="shared" si="5"/>
        <v>504000</v>
      </c>
      <c r="D45" s="32">
        <f>'1_設計労務単価'!D42*2.5</f>
        <v>73000</v>
      </c>
      <c r="E45" s="32">
        <f>'1_設計労務単価'!E42*10</f>
        <v>263000</v>
      </c>
      <c r="F45" s="32">
        <f t="shared" si="0"/>
        <v>20160</v>
      </c>
      <c r="G45" s="54">
        <f t="shared" si="1"/>
        <v>860160</v>
      </c>
      <c r="H45" s="32">
        <f t="shared" si="3"/>
        <v>2867</v>
      </c>
      <c r="I45" s="55">
        <f t="shared" si="6"/>
        <v>-67</v>
      </c>
      <c r="J45" s="54">
        <f t="shared" si="7"/>
        <v>2800</v>
      </c>
      <c r="L45" s="91">
        <f t="shared" si="4"/>
        <v>1187.2</v>
      </c>
    </row>
    <row r="46" spans="2:12" x14ac:dyDescent="0.15">
      <c r="B46" s="53" t="s">
        <v>43</v>
      </c>
      <c r="C46" s="32">
        <f t="shared" si="5"/>
        <v>504000</v>
      </c>
      <c r="D46" s="32">
        <f>'1_設計労務単価'!D43*2.5</f>
        <v>68250</v>
      </c>
      <c r="E46" s="32">
        <f>'1_設計労務単価'!E43*10</f>
        <v>260000</v>
      </c>
      <c r="F46" s="32">
        <f t="shared" si="0"/>
        <v>19695</v>
      </c>
      <c r="G46" s="54">
        <f t="shared" si="1"/>
        <v>851945</v>
      </c>
      <c r="H46" s="32">
        <f t="shared" si="3"/>
        <v>2839</v>
      </c>
      <c r="I46" s="55">
        <f t="shared" si="6"/>
        <v>-39</v>
      </c>
      <c r="J46" s="54">
        <f t="shared" si="7"/>
        <v>2800</v>
      </c>
      <c r="L46" s="91">
        <f t="shared" si="4"/>
        <v>1159.8166666666666</v>
      </c>
    </row>
    <row r="47" spans="2:12" x14ac:dyDescent="0.15">
      <c r="B47" s="53" t="s">
        <v>44</v>
      </c>
      <c r="C47" s="32">
        <f t="shared" si="5"/>
        <v>504000</v>
      </c>
      <c r="D47" s="32">
        <f>'1_設計労務単価'!D44*2.5</f>
        <v>75250</v>
      </c>
      <c r="E47" s="32">
        <f>'1_設計労務単価'!E44*10</f>
        <v>284000</v>
      </c>
      <c r="F47" s="32">
        <f t="shared" si="0"/>
        <v>21555</v>
      </c>
      <c r="G47" s="54">
        <f t="shared" si="1"/>
        <v>884805</v>
      </c>
      <c r="H47" s="32">
        <f t="shared" si="3"/>
        <v>2949</v>
      </c>
      <c r="I47" s="55">
        <f t="shared" si="6"/>
        <v>-49</v>
      </c>
      <c r="J47" s="54">
        <f t="shared" si="7"/>
        <v>2900</v>
      </c>
      <c r="L47" s="91">
        <f t="shared" si="4"/>
        <v>1269.3499999999999</v>
      </c>
    </row>
    <row r="48" spans="2:12" x14ac:dyDescent="0.15">
      <c r="B48" s="53" t="s">
        <v>45</v>
      </c>
      <c r="C48" s="32">
        <f t="shared" si="5"/>
        <v>504000</v>
      </c>
      <c r="D48" s="32">
        <f>'1_設計労務単価'!D45*2.5</f>
        <v>72000</v>
      </c>
      <c r="E48" s="32">
        <f>'1_設計労務単価'!E45*10</f>
        <v>286000</v>
      </c>
      <c r="F48" s="32">
        <f t="shared" si="0"/>
        <v>21480</v>
      </c>
      <c r="G48" s="54">
        <f t="shared" si="1"/>
        <v>883480</v>
      </c>
      <c r="H48" s="32">
        <f t="shared" si="3"/>
        <v>2944</v>
      </c>
      <c r="I48" s="55">
        <f t="shared" si="6"/>
        <v>-44</v>
      </c>
      <c r="J48" s="54">
        <f t="shared" si="7"/>
        <v>2900</v>
      </c>
      <c r="L48" s="91">
        <f t="shared" si="4"/>
        <v>1264.9333333333334</v>
      </c>
    </row>
    <row r="49" spans="2:12" x14ac:dyDescent="0.15">
      <c r="B49" s="53" t="s">
        <v>46</v>
      </c>
      <c r="C49" s="32">
        <f t="shared" si="5"/>
        <v>504000</v>
      </c>
      <c r="D49" s="32">
        <f>'1_設計労務単価'!D46*2.5</f>
        <v>70750</v>
      </c>
      <c r="E49" s="32">
        <f>'1_設計労務単価'!E46*10</f>
        <v>282000</v>
      </c>
      <c r="F49" s="32">
        <f t="shared" si="0"/>
        <v>21165</v>
      </c>
      <c r="G49" s="54">
        <f t="shared" si="1"/>
        <v>877915</v>
      </c>
      <c r="H49" s="32">
        <f t="shared" si="3"/>
        <v>2926</v>
      </c>
      <c r="I49" s="55">
        <f t="shared" si="6"/>
        <v>-26</v>
      </c>
      <c r="J49" s="54">
        <f t="shared" si="7"/>
        <v>2900</v>
      </c>
      <c r="L49" s="91">
        <f t="shared" si="4"/>
        <v>1246.3833333333334</v>
      </c>
    </row>
    <row r="50" spans="2:12" x14ac:dyDescent="0.15">
      <c r="B50" s="53" t="s">
        <v>47</v>
      </c>
      <c r="C50" s="32">
        <f t="shared" si="5"/>
        <v>504000</v>
      </c>
      <c r="D50" s="32">
        <f>'1_設計労務単価'!D47*2.5</f>
        <v>73500</v>
      </c>
      <c r="E50" s="32">
        <f>'1_設計労務単価'!E47*10</f>
        <v>284000</v>
      </c>
      <c r="F50" s="32">
        <f t="shared" si="0"/>
        <v>21450</v>
      </c>
      <c r="G50" s="54">
        <f t="shared" si="1"/>
        <v>882950</v>
      </c>
      <c r="H50" s="32">
        <f t="shared" si="3"/>
        <v>2943</v>
      </c>
      <c r="I50" s="55">
        <f t="shared" si="6"/>
        <v>-43</v>
      </c>
      <c r="J50" s="54">
        <f t="shared" si="7"/>
        <v>2900</v>
      </c>
      <c r="L50" s="91">
        <f t="shared" si="4"/>
        <v>1263.1666666666667</v>
      </c>
    </row>
    <row r="51" spans="2:12" x14ac:dyDescent="0.15">
      <c r="B51" s="53" t="s">
        <v>48</v>
      </c>
      <c r="C51" s="32">
        <f t="shared" si="5"/>
        <v>504000</v>
      </c>
      <c r="D51" s="32">
        <f>'1_設計労務単価'!D48*2.5</f>
        <v>73750</v>
      </c>
      <c r="E51" s="32">
        <f>'1_設計労務単価'!E48*10</f>
        <v>283000</v>
      </c>
      <c r="F51" s="32">
        <f t="shared" si="0"/>
        <v>21405</v>
      </c>
      <c r="G51" s="54">
        <f t="shared" si="1"/>
        <v>882155</v>
      </c>
      <c r="H51" s="32">
        <f t="shared" si="3"/>
        <v>2940</v>
      </c>
      <c r="I51" s="55">
        <f t="shared" si="6"/>
        <v>-40</v>
      </c>
      <c r="J51" s="54">
        <f t="shared" si="7"/>
        <v>2900</v>
      </c>
      <c r="L51" s="91">
        <f t="shared" si="4"/>
        <v>1260.5166666666667</v>
      </c>
    </row>
    <row r="52" spans="2:12" x14ac:dyDescent="0.15">
      <c r="B52" s="53" t="s">
        <v>49</v>
      </c>
      <c r="C52" s="32">
        <f t="shared" si="5"/>
        <v>504000</v>
      </c>
      <c r="D52" s="32">
        <f>'1_設計労務単価'!D49*2.5</f>
        <v>75250</v>
      </c>
      <c r="E52" s="32">
        <f>'1_設計労務単価'!E49*10</f>
        <v>280000</v>
      </c>
      <c r="F52" s="32">
        <f t="shared" si="0"/>
        <v>21315</v>
      </c>
      <c r="G52" s="54">
        <f t="shared" si="1"/>
        <v>880565</v>
      </c>
      <c r="H52" s="32">
        <f t="shared" si="3"/>
        <v>2935</v>
      </c>
      <c r="I52" s="55">
        <f t="shared" si="6"/>
        <v>-35</v>
      </c>
      <c r="J52" s="54">
        <f t="shared" si="7"/>
        <v>2900</v>
      </c>
      <c r="L52" s="91">
        <f t="shared" si="4"/>
        <v>1255.2166666666667</v>
      </c>
    </row>
    <row r="53" spans="2:12" x14ac:dyDescent="0.15">
      <c r="B53" s="53" t="s">
        <v>50</v>
      </c>
      <c r="C53" s="32">
        <f t="shared" si="5"/>
        <v>504000</v>
      </c>
      <c r="D53" s="32">
        <f>'1_設計労務単価'!D50*2.5</f>
        <v>81000</v>
      </c>
      <c r="E53" s="42">
        <f>'1_設計労務単価'!F50*10</f>
        <v>292000</v>
      </c>
      <c r="F53" s="32">
        <f t="shared" si="0"/>
        <v>22380</v>
      </c>
      <c r="G53" s="54">
        <f t="shared" si="1"/>
        <v>899380</v>
      </c>
      <c r="H53" s="32">
        <f t="shared" si="3"/>
        <v>2997</v>
      </c>
      <c r="I53" s="55">
        <f t="shared" si="6"/>
        <v>-97</v>
      </c>
      <c r="J53" s="54">
        <f t="shared" si="7"/>
        <v>2900</v>
      </c>
      <c r="L53" s="91">
        <f t="shared" si="4"/>
        <v>1317.9333333333334</v>
      </c>
    </row>
    <row r="54" spans="2:12" x14ac:dyDescent="0.15">
      <c r="B54" s="53" t="s">
        <v>51</v>
      </c>
      <c r="C54" s="32">
        <f t="shared" si="5"/>
        <v>504000</v>
      </c>
      <c r="D54" s="32">
        <f>'1_設計労務単価'!D51*2.5</f>
        <v>79000</v>
      </c>
      <c r="E54" s="32">
        <f>'1_設計労務単価'!E51*10</f>
        <v>373000</v>
      </c>
      <c r="F54" s="32">
        <f t="shared" si="0"/>
        <v>27120</v>
      </c>
      <c r="G54" s="54">
        <f t="shared" si="1"/>
        <v>983120</v>
      </c>
      <c r="H54" s="32">
        <f t="shared" si="3"/>
        <v>3277</v>
      </c>
      <c r="I54" s="55">
        <f t="shared" si="6"/>
        <v>-77</v>
      </c>
      <c r="J54" s="54">
        <f t="shared" si="7"/>
        <v>3200</v>
      </c>
      <c r="L54" s="91">
        <f t="shared" si="4"/>
        <v>1597.0666666666666</v>
      </c>
    </row>
    <row r="55" spans="2:12" s="56" customFormat="1" x14ac:dyDescent="0.15">
      <c r="B55" s="127" t="s">
        <v>99</v>
      </c>
      <c r="C55" s="128"/>
      <c r="D55" s="128"/>
      <c r="E55" s="128"/>
      <c r="F55" s="128"/>
      <c r="G55" s="128"/>
      <c r="H55" s="39">
        <f t="shared" ref="H55" si="8">AVERAGE(H8:H54)</f>
        <v>2988.9574468085107</v>
      </c>
      <c r="I55" s="39"/>
      <c r="J55" s="39"/>
      <c r="L55" s="93">
        <f t="shared" ref="L55" si="9">AVERAGE(L8:L54)</f>
        <v>1309.4382978723402</v>
      </c>
    </row>
  </sheetData>
  <mergeCells count="8">
    <mergeCell ref="J5:J6"/>
    <mergeCell ref="B55:G55"/>
    <mergeCell ref="B5:B6"/>
    <mergeCell ref="C5:C6"/>
    <mergeCell ref="D5:E5"/>
    <mergeCell ref="G5:G6"/>
    <mergeCell ref="H5:H6"/>
    <mergeCell ref="I5:I6"/>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55"/>
  <sheetViews>
    <sheetView zoomScale="75" zoomScaleNormal="75" workbookViewId="0">
      <pane ySplit="1320" topLeftCell="A7"/>
      <selection activeCell="A5" sqref="A5"/>
      <selection pane="bottomLeft" activeCell="A8" sqref="A8"/>
    </sheetView>
  </sheetViews>
  <sheetFormatPr defaultRowHeight="12" x14ac:dyDescent="0.15"/>
  <cols>
    <col min="1" max="1" width="9.140625" style="47"/>
    <col min="2" max="10" width="18.7109375" style="47" customWidth="1"/>
    <col min="11" max="16384" width="9.140625" style="47"/>
  </cols>
  <sheetData>
    <row r="1" spans="2:13" ht="14.25" x14ac:dyDescent="0.15">
      <c r="B1" s="46" t="s">
        <v>144</v>
      </c>
    </row>
    <row r="3" spans="2:13" x14ac:dyDescent="0.15">
      <c r="B3" s="48" t="s">
        <v>95</v>
      </c>
      <c r="C3" s="49">
        <v>300</v>
      </c>
      <c r="D3" s="47" t="s">
        <v>1</v>
      </c>
      <c r="E3" s="48" t="s">
        <v>88</v>
      </c>
      <c r="F3" s="50">
        <v>0.3</v>
      </c>
      <c r="G3" s="47" t="s">
        <v>108</v>
      </c>
      <c r="H3" s="48" t="s">
        <v>3</v>
      </c>
      <c r="I3" s="49">
        <v>5</v>
      </c>
      <c r="J3" s="47" t="s">
        <v>109</v>
      </c>
      <c r="K3" s="92" t="s">
        <v>152</v>
      </c>
      <c r="L3" s="94">
        <v>8000</v>
      </c>
      <c r="M3" s="92" t="s">
        <v>153</v>
      </c>
    </row>
    <row r="5" spans="2:13" x14ac:dyDescent="0.15">
      <c r="B5" s="125" t="s">
        <v>2</v>
      </c>
      <c r="C5" s="125" t="s">
        <v>89</v>
      </c>
      <c r="D5" s="129" t="s">
        <v>90</v>
      </c>
      <c r="E5" s="130"/>
      <c r="F5" s="51" t="s">
        <v>91</v>
      </c>
      <c r="G5" s="125" t="s">
        <v>101</v>
      </c>
      <c r="H5" s="125" t="s">
        <v>92</v>
      </c>
      <c r="I5" s="125" t="s">
        <v>0</v>
      </c>
      <c r="J5" s="125" t="s">
        <v>93</v>
      </c>
      <c r="L5" s="92" t="s">
        <v>151</v>
      </c>
    </row>
    <row r="6" spans="2:13" x14ac:dyDescent="0.15">
      <c r="B6" s="126"/>
      <c r="C6" s="126"/>
      <c r="D6" s="57" t="s">
        <v>110</v>
      </c>
      <c r="E6" s="58" t="s">
        <v>111</v>
      </c>
      <c r="F6" s="52" t="s">
        <v>87</v>
      </c>
      <c r="G6" s="126"/>
      <c r="H6" s="126"/>
      <c r="I6" s="126"/>
      <c r="J6" s="126"/>
    </row>
    <row r="7" spans="2:13" x14ac:dyDescent="0.15">
      <c r="B7" s="66" t="s">
        <v>105</v>
      </c>
      <c r="C7" s="67">
        <f>C8</f>
        <v>756000</v>
      </c>
      <c r="D7" s="68">
        <f>30000*4</f>
        <v>120000</v>
      </c>
      <c r="E7" s="69">
        <f>22000*16</f>
        <v>352000</v>
      </c>
      <c r="F7" s="69">
        <f>ROUNDDOWN((D7+E7)*0.06,0)</f>
        <v>28320</v>
      </c>
      <c r="G7" s="70">
        <f>SUM(C7+D7+E7+F7)</f>
        <v>1256320</v>
      </c>
      <c r="H7" s="69">
        <f t="shared" ref="H7" si="0">ROUNDDOWN(G7/$C$3,0)</f>
        <v>4187</v>
      </c>
      <c r="I7" s="71">
        <f>J7-H7</f>
        <v>-87</v>
      </c>
      <c r="J7" s="70">
        <f>ROUNDDOWN(H7,-2)</f>
        <v>4100</v>
      </c>
      <c r="L7" s="91">
        <f>(G7-C7)/$C$3</f>
        <v>1667.7333333333333</v>
      </c>
    </row>
    <row r="8" spans="2:13" x14ac:dyDescent="0.15">
      <c r="B8" s="53" t="s">
        <v>5</v>
      </c>
      <c r="C8" s="32">
        <f>$C$3*$F$3*(1+($I$3/100))*$L$3</f>
        <v>756000</v>
      </c>
      <c r="D8" s="32">
        <f>'1_設計労務単価'!D5*4</f>
        <v>111200</v>
      </c>
      <c r="E8" s="32">
        <f>'1_設計労務単価'!E5*16</f>
        <v>499200</v>
      </c>
      <c r="F8" s="32">
        <f>ROUNDDOWN((D8+E8)*0.06,0)</f>
        <v>36624</v>
      </c>
      <c r="G8" s="54">
        <f>SUM(C8+D8+E8+F8)</f>
        <v>1403024</v>
      </c>
      <c r="H8" s="32">
        <f t="shared" ref="H8:H54" si="1">ROUNDDOWN(G8/$C$3,0)</f>
        <v>4676</v>
      </c>
      <c r="I8" s="55">
        <f>J8-H8</f>
        <v>-76</v>
      </c>
      <c r="J8" s="54">
        <f>ROUNDDOWN(H8,-2)</f>
        <v>4600</v>
      </c>
      <c r="L8" s="91">
        <f t="shared" ref="L8:L54" si="2">(G8-C8)/$C$3</f>
        <v>2156.7466666666664</v>
      </c>
    </row>
    <row r="9" spans="2:13" x14ac:dyDescent="0.15">
      <c r="B9" s="53" t="s">
        <v>6</v>
      </c>
      <c r="C9" s="32">
        <f t="shared" ref="C9:C54" si="3">$C$3*$F$3*(1+($I$3/100))*$L$3</f>
        <v>756000</v>
      </c>
      <c r="D9" s="32">
        <f>'1_設計労務単価'!D6*4</f>
        <v>132800</v>
      </c>
      <c r="E9" s="42">
        <f>'1_設計労務単価'!F6*16</f>
        <v>470400</v>
      </c>
      <c r="F9" s="32">
        <f t="shared" ref="F9:F54" si="4">ROUNDDOWN((D9+E9)*0.06,0)</f>
        <v>36192</v>
      </c>
      <c r="G9" s="54">
        <f t="shared" ref="G9:G54" si="5">SUM(C9+D9+E9+F9)</f>
        <v>1395392</v>
      </c>
      <c r="H9" s="32">
        <f t="shared" si="1"/>
        <v>4651</v>
      </c>
      <c r="I9" s="55">
        <f t="shared" ref="I9:I54" si="6">J9-H9</f>
        <v>-51</v>
      </c>
      <c r="J9" s="54">
        <f t="shared" ref="J9:J54" si="7">ROUNDDOWN(H9,-2)</f>
        <v>4600</v>
      </c>
      <c r="L9" s="91">
        <f t="shared" si="2"/>
        <v>2131.3066666666668</v>
      </c>
    </row>
    <row r="10" spans="2:13" x14ac:dyDescent="0.15">
      <c r="B10" s="53" t="s">
        <v>7</v>
      </c>
      <c r="C10" s="32">
        <f t="shared" si="3"/>
        <v>756000</v>
      </c>
      <c r="D10" s="32">
        <f>'1_設計労務単価'!D7*4</f>
        <v>131600</v>
      </c>
      <c r="E10" s="32">
        <f>'1_設計労務単価'!E7*16</f>
        <v>444800</v>
      </c>
      <c r="F10" s="32">
        <f t="shared" si="4"/>
        <v>34584</v>
      </c>
      <c r="G10" s="54">
        <f t="shared" si="5"/>
        <v>1366984</v>
      </c>
      <c r="H10" s="32">
        <f t="shared" si="1"/>
        <v>4556</v>
      </c>
      <c r="I10" s="55">
        <f t="shared" si="6"/>
        <v>-56</v>
      </c>
      <c r="J10" s="54">
        <f t="shared" si="7"/>
        <v>4500</v>
      </c>
      <c r="L10" s="91">
        <f t="shared" si="2"/>
        <v>2036.6133333333332</v>
      </c>
    </row>
    <row r="11" spans="2:13" x14ac:dyDescent="0.15">
      <c r="B11" s="53" t="s">
        <v>8</v>
      </c>
      <c r="C11" s="32">
        <f t="shared" si="3"/>
        <v>756000</v>
      </c>
      <c r="D11" s="32">
        <f>'1_設計労務単価'!D8*4</f>
        <v>131600</v>
      </c>
      <c r="E11" s="32">
        <f>'1_設計労務単価'!E8*16</f>
        <v>484800</v>
      </c>
      <c r="F11" s="32">
        <f t="shared" si="4"/>
        <v>36984</v>
      </c>
      <c r="G11" s="54">
        <f t="shared" si="5"/>
        <v>1409384</v>
      </c>
      <c r="H11" s="32">
        <f t="shared" si="1"/>
        <v>4697</v>
      </c>
      <c r="I11" s="55">
        <f t="shared" si="6"/>
        <v>-97</v>
      </c>
      <c r="J11" s="54">
        <f t="shared" si="7"/>
        <v>4600</v>
      </c>
      <c r="L11" s="91">
        <f t="shared" si="2"/>
        <v>2177.9466666666667</v>
      </c>
    </row>
    <row r="12" spans="2:13" x14ac:dyDescent="0.15">
      <c r="B12" s="53" t="s">
        <v>9</v>
      </c>
      <c r="C12" s="32">
        <f t="shared" si="3"/>
        <v>756000</v>
      </c>
      <c r="D12" s="32">
        <f>'1_設計労務単価'!D9*4</f>
        <v>137600</v>
      </c>
      <c r="E12" s="32">
        <f>'1_設計労務単価'!E9*16</f>
        <v>457600</v>
      </c>
      <c r="F12" s="32">
        <f t="shared" si="4"/>
        <v>35712</v>
      </c>
      <c r="G12" s="54">
        <f t="shared" si="5"/>
        <v>1386912</v>
      </c>
      <c r="H12" s="32">
        <f t="shared" si="1"/>
        <v>4623</v>
      </c>
      <c r="I12" s="55">
        <f t="shared" si="6"/>
        <v>-23</v>
      </c>
      <c r="J12" s="54">
        <f t="shared" si="7"/>
        <v>4600</v>
      </c>
      <c r="L12" s="91">
        <f t="shared" si="2"/>
        <v>2103.04</v>
      </c>
    </row>
    <row r="13" spans="2:13" x14ac:dyDescent="0.15">
      <c r="B13" s="53" t="s">
        <v>10</v>
      </c>
      <c r="C13" s="32">
        <f t="shared" si="3"/>
        <v>756000</v>
      </c>
      <c r="D13" s="32">
        <f>'1_設計労務単価'!D10*4</f>
        <v>129200</v>
      </c>
      <c r="E13" s="32">
        <f>'1_設計労務単価'!E10*16</f>
        <v>513600</v>
      </c>
      <c r="F13" s="32">
        <f t="shared" si="4"/>
        <v>38568</v>
      </c>
      <c r="G13" s="54">
        <f t="shared" si="5"/>
        <v>1437368</v>
      </c>
      <c r="H13" s="32">
        <f t="shared" si="1"/>
        <v>4791</v>
      </c>
      <c r="I13" s="55">
        <f t="shared" si="6"/>
        <v>-91</v>
      </c>
      <c r="J13" s="54">
        <f t="shared" si="7"/>
        <v>4700</v>
      </c>
      <c r="L13" s="91">
        <f t="shared" si="2"/>
        <v>2271.2266666666665</v>
      </c>
    </row>
    <row r="14" spans="2:13" x14ac:dyDescent="0.15">
      <c r="B14" s="53" t="s">
        <v>11</v>
      </c>
      <c r="C14" s="32">
        <f t="shared" si="3"/>
        <v>756000</v>
      </c>
      <c r="D14" s="32">
        <f>'1_設計労務単価'!D11*4</f>
        <v>120800</v>
      </c>
      <c r="E14" s="32">
        <f>'1_設計労務単価'!E11*16</f>
        <v>504000</v>
      </c>
      <c r="F14" s="32">
        <f t="shared" si="4"/>
        <v>37488</v>
      </c>
      <c r="G14" s="54">
        <f t="shared" si="5"/>
        <v>1418288</v>
      </c>
      <c r="H14" s="32">
        <f t="shared" si="1"/>
        <v>4727</v>
      </c>
      <c r="I14" s="55">
        <f t="shared" si="6"/>
        <v>-27</v>
      </c>
      <c r="J14" s="54">
        <f t="shared" si="7"/>
        <v>4700</v>
      </c>
      <c r="L14" s="91">
        <f t="shared" si="2"/>
        <v>2207.6266666666666</v>
      </c>
    </row>
    <row r="15" spans="2:13" x14ac:dyDescent="0.15">
      <c r="B15" s="53" t="s">
        <v>12</v>
      </c>
      <c r="C15" s="32">
        <f t="shared" si="3"/>
        <v>756000</v>
      </c>
      <c r="D15" s="32">
        <f>'1_設計労務単価'!D12*4</f>
        <v>120000</v>
      </c>
      <c r="E15" s="32">
        <f>'1_設計労務単価'!E12*16</f>
        <v>512000</v>
      </c>
      <c r="F15" s="32">
        <f t="shared" si="4"/>
        <v>37920</v>
      </c>
      <c r="G15" s="54">
        <f t="shared" si="5"/>
        <v>1425920</v>
      </c>
      <c r="H15" s="32">
        <f t="shared" si="1"/>
        <v>4753</v>
      </c>
      <c r="I15" s="55">
        <f t="shared" si="6"/>
        <v>-53</v>
      </c>
      <c r="J15" s="54">
        <f t="shared" si="7"/>
        <v>4700</v>
      </c>
      <c r="L15" s="91">
        <f t="shared" si="2"/>
        <v>2233.0666666666666</v>
      </c>
    </row>
    <row r="16" spans="2:13" x14ac:dyDescent="0.15">
      <c r="B16" s="53" t="s">
        <v>13</v>
      </c>
      <c r="C16" s="32">
        <f t="shared" si="3"/>
        <v>756000</v>
      </c>
      <c r="D16" s="32">
        <f>'1_設計労務単価'!D13*4</f>
        <v>121200</v>
      </c>
      <c r="E16" s="32">
        <f>'1_設計労務単価'!E13*16</f>
        <v>539200</v>
      </c>
      <c r="F16" s="32">
        <f t="shared" si="4"/>
        <v>39624</v>
      </c>
      <c r="G16" s="54">
        <f t="shared" si="5"/>
        <v>1456024</v>
      </c>
      <c r="H16" s="32">
        <f t="shared" si="1"/>
        <v>4853</v>
      </c>
      <c r="I16" s="55">
        <f t="shared" si="6"/>
        <v>-53</v>
      </c>
      <c r="J16" s="54">
        <f t="shared" si="7"/>
        <v>4800</v>
      </c>
      <c r="L16" s="91">
        <f t="shared" si="2"/>
        <v>2333.4133333333334</v>
      </c>
    </row>
    <row r="17" spans="2:12" x14ac:dyDescent="0.15">
      <c r="B17" s="53" t="s">
        <v>14</v>
      </c>
      <c r="C17" s="32">
        <f t="shared" si="3"/>
        <v>756000</v>
      </c>
      <c r="D17" s="32">
        <f>'1_設計労務単価'!D14*4</f>
        <v>120400</v>
      </c>
      <c r="E17" s="32">
        <f>'1_設計労務単価'!E14*16</f>
        <v>489600</v>
      </c>
      <c r="F17" s="32">
        <f t="shared" si="4"/>
        <v>36600</v>
      </c>
      <c r="G17" s="54">
        <f t="shared" si="5"/>
        <v>1402600</v>
      </c>
      <c r="H17" s="32">
        <f t="shared" si="1"/>
        <v>4675</v>
      </c>
      <c r="I17" s="55">
        <f t="shared" si="6"/>
        <v>-75</v>
      </c>
      <c r="J17" s="54">
        <f t="shared" si="7"/>
        <v>4600</v>
      </c>
      <c r="L17" s="91">
        <f t="shared" si="2"/>
        <v>2155.3333333333335</v>
      </c>
    </row>
    <row r="18" spans="2:12" x14ac:dyDescent="0.15">
      <c r="B18" s="53" t="s">
        <v>15</v>
      </c>
      <c r="C18" s="32">
        <f t="shared" si="3"/>
        <v>756000</v>
      </c>
      <c r="D18" s="32">
        <f>'1_設計労務単価'!D15*4</f>
        <v>121600</v>
      </c>
      <c r="E18" s="32">
        <f>'1_設計労務単価'!E15*16</f>
        <v>552000</v>
      </c>
      <c r="F18" s="32">
        <f t="shared" si="4"/>
        <v>40416</v>
      </c>
      <c r="G18" s="54">
        <f t="shared" si="5"/>
        <v>1470016</v>
      </c>
      <c r="H18" s="32">
        <f t="shared" si="1"/>
        <v>4900</v>
      </c>
      <c r="I18" s="55">
        <f t="shared" si="6"/>
        <v>0</v>
      </c>
      <c r="J18" s="54">
        <f t="shared" si="7"/>
        <v>4900</v>
      </c>
      <c r="L18" s="91">
        <f t="shared" si="2"/>
        <v>2380.0533333333333</v>
      </c>
    </row>
    <row r="19" spans="2:12" x14ac:dyDescent="0.15">
      <c r="B19" s="53" t="s">
        <v>16</v>
      </c>
      <c r="C19" s="32">
        <f t="shared" si="3"/>
        <v>756000</v>
      </c>
      <c r="D19" s="32">
        <f>'1_設計労務単価'!D16*4</f>
        <v>124800</v>
      </c>
      <c r="E19" s="32">
        <f>'1_設計労務単価'!E16*16</f>
        <v>555200</v>
      </c>
      <c r="F19" s="32">
        <f t="shared" si="4"/>
        <v>40800</v>
      </c>
      <c r="G19" s="54">
        <f t="shared" si="5"/>
        <v>1476800</v>
      </c>
      <c r="H19" s="32">
        <f t="shared" si="1"/>
        <v>4922</v>
      </c>
      <c r="I19" s="55">
        <f t="shared" si="6"/>
        <v>-22</v>
      </c>
      <c r="J19" s="54">
        <f t="shared" si="7"/>
        <v>4900</v>
      </c>
      <c r="L19" s="91">
        <f t="shared" si="2"/>
        <v>2402.6666666666665</v>
      </c>
    </row>
    <row r="20" spans="2:12" x14ac:dyDescent="0.15">
      <c r="B20" s="53" t="s">
        <v>17</v>
      </c>
      <c r="C20" s="32">
        <f t="shared" si="3"/>
        <v>756000</v>
      </c>
      <c r="D20" s="32">
        <f>'1_設計労務単価'!D17*4</f>
        <v>129600</v>
      </c>
      <c r="E20" s="32">
        <f>'1_設計労務単価'!E17*16</f>
        <v>577600</v>
      </c>
      <c r="F20" s="32">
        <f t="shared" si="4"/>
        <v>42432</v>
      </c>
      <c r="G20" s="54">
        <f t="shared" si="5"/>
        <v>1505632</v>
      </c>
      <c r="H20" s="32">
        <f t="shared" si="1"/>
        <v>5018</v>
      </c>
      <c r="I20" s="55">
        <f t="shared" si="6"/>
        <v>-18</v>
      </c>
      <c r="J20" s="54">
        <f t="shared" si="7"/>
        <v>5000</v>
      </c>
      <c r="L20" s="91">
        <f t="shared" si="2"/>
        <v>2498.7733333333335</v>
      </c>
    </row>
    <row r="21" spans="2:12" x14ac:dyDescent="0.15">
      <c r="B21" s="53" t="s">
        <v>18</v>
      </c>
      <c r="C21" s="32">
        <f t="shared" si="3"/>
        <v>756000</v>
      </c>
      <c r="D21" s="32">
        <f>'1_設計労務単価'!D18*4</f>
        <v>130400</v>
      </c>
      <c r="E21" s="32">
        <f>'1_設計労務単価'!E18*16</f>
        <v>524800</v>
      </c>
      <c r="F21" s="32">
        <f t="shared" si="4"/>
        <v>39312</v>
      </c>
      <c r="G21" s="54">
        <f t="shared" si="5"/>
        <v>1450512</v>
      </c>
      <c r="H21" s="32">
        <f t="shared" si="1"/>
        <v>4835</v>
      </c>
      <c r="I21" s="55">
        <f t="shared" si="6"/>
        <v>-35</v>
      </c>
      <c r="J21" s="54">
        <f t="shared" si="7"/>
        <v>4800</v>
      </c>
      <c r="L21" s="91">
        <f t="shared" si="2"/>
        <v>2315.04</v>
      </c>
    </row>
    <row r="22" spans="2:12" x14ac:dyDescent="0.15">
      <c r="B22" s="53" t="s">
        <v>19</v>
      </c>
      <c r="C22" s="32">
        <f t="shared" si="3"/>
        <v>756000</v>
      </c>
      <c r="D22" s="32">
        <f>'1_設計労務単価'!D19*4</f>
        <v>124000</v>
      </c>
      <c r="E22" s="32">
        <f>'1_設計労務単価'!E19*16</f>
        <v>518400</v>
      </c>
      <c r="F22" s="32">
        <f t="shared" si="4"/>
        <v>38544</v>
      </c>
      <c r="G22" s="54">
        <f t="shared" si="5"/>
        <v>1436944</v>
      </c>
      <c r="H22" s="32">
        <f t="shared" si="1"/>
        <v>4789</v>
      </c>
      <c r="I22" s="55">
        <f t="shared" si="6"/>
        <v>-89</v>
      </c>
      <c r="J22" s="54">
        <f t="shared" si="7"/>
        <v>4700</v>
      </c>
      <c r="L22" s="91">
        <f t="shared" si="2"/>
        <v>2269.8133333333335</v>
      </c>
    </row>
    <row r="23" spans="2:12" x14ac:dyDescent="0.15">
      <c r="B23" s="53" t="s">
        <v>20</v>
      </c>
      <c r="C23" s="32">
        <f t="shared" si="3"/>
        <v>756000</v>
      </c>
      <c r="D23" s="32">
        <f>'1_設計労務単価'!D20*4</f>
        <v>119600</v>
      </c>
      <c r="E23" s="32">
        <f>'1_設計労務単価'!E20*16</f>
        <v>480000</v>
      </c>
      <c r="F23" s="32">
        <f t="shared" si="4"/>
        <v>35976</v>
      </c>
      <c r="G23" s="54">
        <f t="shared" si="5"/>
        <v>1391576</v>
      </c>
      <c r="H23" s="32">
        <f t="shared" si="1"/>
        <v>4638</v>
      </c>
      <c r="I23" s="55">
        <f t="shared" si="6"/>
        <v>-38</v>
      </c>
      <c r="J23" s="54">
        <f t="shared" si="7"/>
        <v>4600</v>
      </c>
      <c r="L23" s="91">
        <f t="shared" si="2"/>
        <v>2118.5866666666666</v>
      </c>
    </row>
    <row r="24" spans="2:12" x14ac:dyDescent="0.15">
      <c r="B24" s="53" t="s">
        <v>21</v>
      </c>
      <c r="C24" s="32">
        <f t="shared" si="3"/>
        <v>756000</v>
      </c>
      <c r="D24" s="32">
        <f>'1_設計労務単価'!D21*4</f>
        <v>112000</v>
      </c>
      <c r="E24" s="32">
        <f>'1_設計労務単価'!E21*16</f>
        <v>444800</v>
      </c>
      <c r="F24" s="32">
        <f t="shared" si="4"/>
        <v>33408</v>
      </c>
      <c r="G24" s="54">
        <f t="shared" si="5"/>
        <v>1346208</v>
      </c>
      <c r="H24" s="32">
        <f t="shared" si="1"/>
        <v>4487</v>
      </c>
      <c r="I24" s="55">
        <f t="shared" si="6"/>
        <v>-87</v>
      </c>
      <c r="J24" s="54">
        <f t="shared" si="7"/>
        <v>4400</v>
      </c>
      <c r="L24" s="91">
        <f t="shared" si="2"/>
        <v>1967.36</v>
      </c>
    </row>
    <row r="25" spans="2:12" x14ac:dyDescent="0.15">
      <c r="B25" s="53" t="s">
        <v>22</v>
      </c>
      <c r="C25" s="32">
        <f t="shared" si="3"/>
        <v>756000</v>
      </c>
      <c r="D25" s="32">
        <f>'1_設計労務単価'!D22*4</f>
        <v>119600</v>
      </c>
      <c r="E25" s="42">
        <f>'1_設計労務単価'!F22*16</f>
        <v>494400</v>
      </c>
      <c r="F25" s="32">
        <f t="shared" si="4"/>
        <v>36840</v>
      </c>
      <c r="G25" s="54">
        <f t="shared" si="5"/>
        <v>1406840</v>
      </c>
      <c r="H25" s="32">
        <f t="shared" si="1"/>
        <v>4689</v>
      </c>
      <c r="I25" s="55">
        <f t="shared" si="6"/>
        <v>-89</v>
      </c>
      <c r="J25" s="54">
        <f t="shared" si="7"/>
        <v>4600</v>
      </c>
      <c r="L25" s="91">
        <f t="shared" si="2"/>
        <v>2169.4666666666667</v>
      </c>
    </row>
    <row r="26" spans="2:12" x14ac:dyDescent="0.15">
      <c r="B26" s="53" t="s">
        <v>23</v>
      </c>
      <c r="C26" s="32">
        <f t="shared" si="3"/>
        <v>756000</v>
      </c>
      <c r="D26" s="32">
        <f>'1_設計労務単価'!D23*4</f>
        <v>128800</v>
      </c>
      <c r="E26" s="42">
        <f>'1_設計労務単価'!F23*16</f>
        <v>480000</v>
      </c>
      <c r="F26" s="32">
        <f t="shared" si="4"/>
        <v>36528</v>
      </c>
      <c r="G26" s="54">
        <f t="shared" si="5"/>
        <v>1401328</v>
      </c>
      <c r="H26" s="32">
        <f t="shared" si="1"/>
        <v>4671</v>
      </c>
      <c r="I26" s="55">
        <f t="shared" si="6"/>
        <v>-71</v>
      </c>
      <c r="J26" s="54">
        <f t="shared" si="7"/>
        <v>4600</v>
      </c>
      <c r="L26" s="91">
        <f t="shared" si="2"/>
        <v>2151.0933333333332</v>
      </c>
    </row>
    <row r="27" spans="2:12" x14ac:dyDescent="0.15">
      <c r="B27" s="53" t="s">
        <v>24</v>
      </c>
      <c r="C27" s="32">
        <f t="shared" si="3"/>
        <v>756000</v>
      </c>
      <c r="D27" s="32">
        <f>'1_設計労務単価'!D24*4</f>
        <v>123600</v>
      </c>
      <c r="E27" s="32">
        <f>'1_設計労務単価'!E24*16</f>
        <v>457600</v>
      </c>
      <c r="F27" s="32">
        <f t="shared" si="4"/>
        <v>34872</v>
      </c>
      <c r="G27" s="54">
        <f t="shared" si="5"/>
        <v>1372072</v>
      </c>
      <c r="H27" s="32">
        <f t="shared" si="1"/>
        <v>4573</v>
      </c>
      <c r="I27" s="55">
        <f t="shared" si="6"/>
        <v>-73</v>
      </c>
      <c r="J27" s="54">
        <f t="shared" si="7"/>
        <v>4500</v>
      </c>
      <c r="L27" s="91">
        <f t="shared" si="2"/>
        <v>2053.5733333333333</v>
      </c>
    </row>
    <row r="28" spans="2:12" x14ac:dyDescent="0.15">
      <c r="B28" s="53" t="s">
        <v>25</v>
      </c>
      <c r="C28" s="32">
        <f t="shared" si="3"/>
        <v>756000</v>
      </c>
      <c r="D28" s="32">
        <f>'1_設計労務単価'!D25*4</f>
        <v>124000</v>
      </c>
      <c r="E28" s="32">
        <f>'1_設計労務単価'!E25*16</f>
        <v>502400</v>
      </c>
      <c r="F28" s="32">
        <f t="shared" si="4"/>
        <v>37584</v>
      </c>
      <c r="G28" s="54">
        <f t="shared" si="5"/>
        <v>1419984</v>
      </c>
      <c r="H28" s="32">
        <f t="shared" si="1"/>
        <v>4733</v>
      </c>
      <c r="I28" s="55">
        <f t="shared" si="6"/>
        <v>-33</v>
      </c>
      <c r="J28" s="54">
        <f t="shared" si="7"/>
        <v>4700</v>
      </c>
      <c r="L28" s="91">
        <f t="shared" si="2"/>
        <v>2213.2800000000002</v>
      </c>
    </row>
    <row r="29" spans="2:12" x14ac:dyDescent="0.15">
      <c r="B29" s="53" t="s">
        <v>26</v>
      </c>
      <c r="C29" s="32">
        <f t="shared" si="3"/>
        <v>756000</v>
      </c>
      <c r="D29" s="32">
        <f>'1_設計労務単価'!D26*4</f>
        <v>123600</v>
      </c>
      <c r="E29" s="32">
        <f>'1_設計労務単価'!E26*16</f>
        <v>494400</v>
      </c>
      <c r="F29" s="32">
        <f t="shared" si="4"/>
        <v>37080</v>
      </c>
      <c r="G29" s="54">
        <f t="shared" si="5"/>
        <v>1411080</v>
      </c>
      <c r="H29" s="32">
        <f t="shared" si="1"/>
        <v>4703</v>
      </c>
      <c r="I29" s="55">
        <f t="shared" si="6"/>
        <v>-3</v>
      </c>
      <c r="J29" s="54">
        <f t="shared" si="7"/>
        <v>4700</v>
      </c>
      <c r="L29" s="91">
        <f t="shared" si="2"/>
        <v>2183.6</v>
      </c>
    </row>
    <row r="30" spans="2:12" x14ac:dyDescent="0.15">
      <c r="B30" s="53" t="s">
        <v>27</v>
      </c>
      <c r="C30" s="32">
        <f t="shared" si="3"/>
        <v>756000</v>
      </c>
      <c r="D30" s="32">
        <f>'1_設計労務単価'!D27*4</f>
        <v>118000</v>
      </c>
      <c r="E30" s="32">
        <f>'1_設計労務単価'!E27*16</f>
        <v>488000</v>
      </c>
      <c r="F30" s="32">
        <f t="shared" si="4"/>
        <v>36360</v>
      </c>
      <c r="G30" s="54">
        <f t="shared" si="5"/>
        <v>1398360</v>
      </c>
      <c r="H30" s="32">
        <f t="shared" si="1"/>
        <v>4661</v>
      </c>
      <c r="I30" s="55">
        <f t="shared" si="6"/>
        <v>-61</v>
      </c>
      <c r="J30" s="54">
        <f t="shared" si="7"/>
        <v>4600</v>
      </c>
      <c r="L30" s="91">
        <f t="shared" si="2"/>
        <v>2141.1999999999998</v>
      </c>
    </row>
    <row r="31" spans="2:12" x14ac:dyDescent="0.15">
      <c r="B31" s="53" t="s">
        <v>28</v>
      </c>
      <c r="C31" s="32">
        <f t="shared" si="3"/>
        <v>756000</v>
      </c>
      <c r="D31" s="32">
        <f>'1_設計労務単価'!D28*4</f>
        <v>115200</v>
      </c>
      <c r="E31" s="32">
        <f>'1_設計労務単価'!E28*16</f>
        <v>440000</v>
      </c>
      <c r="F31" s="32">
        <f t="shared" si="4"/>
        <v>33312</v>
      </c>
      <c r="G31" s="54">
        <f t="shared" si="5"/>
        <v>1344512</v>
      </c>
      <c r="H31" s="32">
        <f t="shared" si="1"/>
        <v>4481</v>
      </c>
      <c r="I31" s="55">
        <f t="shared" si="6"/>
        <v>-81</v>
      </c>
      <c r="J31" s="54">
        <f t="shared" si="7"/>
        <v>4400</v>
      </c>
      <c r="L31" s="91">
        <f t="shared" si="2"/>
        <v>1961.7066666666667</v>
      </c>
    </row>
    <row r="32" spans="2:12" x14ac:dyDescent="0.15">
      <c r="B32" s="53" t="s">
        <v>29</v>
      </c>
      <c r="C32" s="32">
        <f t="shared" si="3"/>
        <v>756000</v>
      </c>
      <c r="D32" s="32">
        <f>'1_設計労務単価'!D29*4</f>
        <v>116400</v>
      </c>
      <c r="E32" s="32">
        <f>'1_設計労務単価'!E29*16</f>
        <v>451200</v>
      </c>
      <c r="F32" s="32">
        <f t="shared" si="4"/>
        <v>34056</v>
      </c>
      <c r="G32" s="54">
        <f t="shared" si="5"/>
        <v>1357656</v>
      </c>
      <c r="H32" s="32">
        <f t="shared" si="1"/>
        <v>4525</v>
      </c>
      <c r="I32" s="55">
        <f t="shared" si="6"/>
        <v>-25</v>
      </c>
      <c r="J32" s="54">
        <f t="shared" si="7"/>
        <v>4500</v>
      </c>
      <c r="L32" s="91">
        <f t="shared" si="2"/>
        <v>2005.52</v>
      </c>
    </row>
    <row r="33" spans="2:12" x14ac:dyDescent="0.15">
      <c r="B33" s="53" t="s">
        <v>30</v>
      </c>
      <c r="C33" s="32">
        <f t="shared" si="3"/>
        <v>756000</v>
      </c>
      <c r="D33" s="32">
        <f>'1_設計労務単価'!D30*4</f>
        <v>114800</v>
      </c>
      <c r="E33" s="32">
        <f>'1_設計労務単価'!E30*16</f>
        <v>452800</v>
      </c>
      <c r="F33" s="32">
        <f t="shared" si="4"/>
        <v>34056</v>
      </c>
      <c r="G33" s="54">
        <f t="shared" si="5"/>
        <v>1357656</v>
      </c>
      <c r="H33" s="32">
        <f t="shared" si="1"/>
        <v>4525</v>
      </c>
      <c r="I33" s="55">
        <f t="shared" si="6"/>
        <v>-25</v>
      </c>
      <c r="J33" s="54">
        <f t="shared" si="7"/>
        <v>4500</v>
      </c>
      <c r="L33" s="91">
        <f t="shared" si="2"/>
        <v>2005.52</v>
      </c>
    </row>
    <row r="34" spans="2:12" x14ac:dyDescent="0.15">
      <c r="B34" s="53" t="s">
        <v>31</v>
      </c>
      <c r="C34" s="32">
        <f t="shared" si="3"/>
        <v>756000</v>
      </c>
      <c r="D34" s="32">
        <f>'1_設計労務単価'!D31*4</f>
        <v>119200</v>
      </c>
      <c r="E34" s="32">
        <f>'1_設計労務単価'!E31*16</f>
        <v>454400</v>
      </c>
      <c r="F34" s="32">
        <f t="shared" si="4"/>
        <v>34416</v>
      </c>
      <c r="G34" s="54">
        <f t="shared" si="5"/>
        <v>1364016</v>
      </c>
      <c r="H34" s="32">
        <f t="shared" si="1"/>
        <v>4546</v>
      </c>
      <c r="I34" s="55">
        <f t="shared" si="6"/>
        <v>-46</v>
      </c>
      <c r="J34" s="54">
        <f t="shared" si="7"/>
        <v>4500</v>
      </c>
      <c r="L34" s="91">
        <f t="shared" si="2"/>
        <v>2026.72</v>
      </c>
    </row>
    <row r="35" spans="2:12" x14ac:dyDescent="0.15">
      <c r="B35" s="53" t="s">
        <v>32</v>
      </c>
      <c r="C35" s="32">
        <f t="shared" si="3"/>
        <v>756000</v>
      </c>
      <c r="D35" s="32">
        <f>'1_設計労務単価'!D32*4</f>
        <v>113200</v>
      </c>
      <c r="E35" s="32">
        <f>'1_設計労務単価'!E32*16</f>
        <v>438400</v>
      </c>
      <c r="F35" s="32">
        <f t="shared" si="4"/>
        <v>33096</v>
      </c>
      <c r="G35" s="54">
        <f t="shared" si="5"/>
        <v>1340696</v>
      </c>
      <c r="H35" s="32">
        <f t="shared" si="1"/>
        <v>4468</v>
      </c>
      <c r="I35" s="55">
        <f t="shared" si="6"/>
        <v>-68</v>
      </c>
      <c r="J35" s="54">
        <f t="shared" si="7"/>
        <v>4400</v>
      </c>
      <c r="L35" s="91">
        <f t="shared" si="2"/>
        <v>1948.9866666666667</v>
      </c>
    </row>
    <row r="36" spans="2:12" x14ac:dyDescent="0.15">
      <c r="B36" s="53" t="s">
        <v>33</v>
      </c>
      <c r="C36" s="32">
        <f t="shared" si="3"/>
        <v>756000</v>
      </c>
      <c r="D36" s="32">
        <f>'1_設計労務単価'!D33*4</f>
        <v>120000</v>
      </c>
      <c r="E36" s="32">
        <f>'1_設計労務単価'!E33*16</f>
        <v>452800</v>
      </c>
      <c r="F36" s="32">
        <f t="shared" si="4"/>
        <v>34368</v>
      </c>
      <c r="G36" s="54">
        <f t="shared" si="5"/>
        <v>1363168</v>
      </c>
      <c r="H36" s="32">
        <f t="shared" si="1"/>
        <v>4543</v>
      </c>
      <c r="I36" s="55">
        <f t="shared" si="6"/>
        <v>-43</v>
      </c>
      <c r="J36" s="54">
        <f t="shared" si="7"/>
        <v>4500</v>
      </c>
      <c r="L36" s="91">
        <f t="shared" si="2"/>
        <v>2023.8933333333334</v>
      </c>
    </row>
    <row r="37" spans="2:12" x14ac:dyDescent="0.15">
      <c r="B37" s="53" t="s">
        <v>34</v>
      </c>
      <c r="C37" s="32">
        <f t="shared" si="3"/>
        <v>756000</v>
      </c>
      <c r="D37" s="32">
        <f>'1_設計労務単価'!D34*4</f>
        <v>120000</v>
      </c>
      <c r="E37" s="32">
        <f>'1_設計労務単価'!E34*16</f>
        <v>448000</v>
      </c>
      <c r="F37" s="32">
        <f t="shared" si="4"/>
        <v>34080</v>
      </c>
      <c r="G37" s="54">
        <f t="shared" si="5"/>
        <v>1358080</v>
      </c>
      <c r="H37" s="32">
        <f t="shared" si="1"/>
        <v>4526</v>
      </c>
      <c r="I37" s="55">
        <f t="shared" si="6"/>
        <v>-26</v>
      </c>
      <c r="J37" s="54">
        <f t="shared" si="7"/>
        <v>4500</v>
      </c>
      <c r="L37" s="91">
        <f t="shared" si="2"/>
        <v>2006.9333333333334</v>
      </c>
    </row>
    <row r="38" spans="2:12" x14ac:dyDescent="0.15">
      <c r="B38" s="53" t="s">
        <v>35</v>
      </c>
      <c r="C38" s="32">
        <f t="shared" si="3"/>
        <v>756000</v>
      </c>
      <c r="D38" s="32">
        <f>'1_設計労務単価'!D35*4</f>
        <v>100800</v>
      </c>
      <c r="E38" s="32">
        <f>'1_設計労務単価'!E35*16</f>
        <v>443200</v>
      </c>
      <c r="F38" s="32">
        <f t="shared" si="4"/>
        <v>32640</v>
      </c>
      <c r="G38" s="54">
        <f t="shared" si="5"/>
        <v>1332640</v>
      </c>
      <c r="H38" s="32">
        <f t="shared" si="1"/>
        <v>4442</v>
      </c>
      <c r="I38" s="55">
        <f t="shared" si="6"/>
        <v>-42</v>
      </c>
      <c r="J38" s="54">
        <f t="shared" si="7"/>
        <v>4400</v>
      </c>
      <c r="L38" s="91">
        <f t="shared" si="2"/>
        <v>1922.1333333333334</v>
      </c>
    </row>
    <row r="39" spans="2:12" x14ac:dyDescent="0.15">
      <c r="B39" s="53" t="s">
        <v>36</v>
      </c>
      <c r="C39" s="32">
        <f t="shared" si="3"/>
        <v>756000</v>
      </c>
      <c r="D39" s="32">
        <f>'1_設計労務単価'!D36*4</f>
        <v>96800</v>
      </c>
      <c r="E39" s="32">
        <f>'1_設計労務単価'!E36*16</f>
        <v>422400</v>
      </c>
      <c r="F39" s="32">
        <f t="shared" si="4"/>
        <v>31152</v>
      </c>
      <c r="G39" s="54">
        <f t="shared" si="5"/>
        <v>1306352</v>
      </c>
      <c r="H39" s="32">
        <f t="shared" si="1"/>
        <v>4354</v>
      </c>
      <c r="I39" s="55">
        <f t="shared" si="6"/>
        <v>-54</v>
      </c>
      <c r="J39" s="54">
        <f t="shared" si="7"/>
        <v>4300</v>
      </c>
      <c r="L39" s="91">
        <f t="shared" si="2"/>
        <v>1834.5066666666667</v>
      </c>
    </row>
    <row r="40" spans="2:12" x14ac:dyDescent="0.15">
      <c r="B40" s="53" t="s">
        <v>37</v>
      </c>
      <c r="C40" s="32">
        <f t="shared" si="3"/>
        <v>756000</v>
      </c>
      <c r="D40" s="32">
        <f>'1_設計労務単価'!D37*4</f>
        <v>104400</v>
      </c>
      <c r="E40" s="32">
        <f>'1_設計労務単価'!E37*16</f>
        <v>454400</v>
      </c>
      <c r="F40" s="32">
        <f t="shared" si="4"/>
        <v>33528</v>
      </c>
      <c r="G40" s="54">
        <f t="shared" si="5"/>
        <v>1348328</v>
      </c>
      <c r="H40" s="32">
        <f t="shared" si="1"/>
        <v>4494</v>
      </c>
      <c r="I40" s="55">
        <f t="shared" si="6"/>
        <v>-94</v>
      </c>
      <c r="J40" s="54">
        <f t="shared" si="7"/>
        <v>4400</v>
      </c>
      <c r="L40" s="91">
        <f t="shared" si="2"/>
        <v>1974.4266666666667</v>
      </c>
    </row>
    <row r="41" spans="2:12" x14ac:dyDescent="0.15">
      <c r="B41" s="53" t="s">
        <v>38</v>
      </c>
      <c r="C41" s="32">
        <f t="shared" si="3"/>
        <v>756000</v>
      </c>
      <c r="D41" s="32">
        <f>'1_設計労務単価'!D38*4</f>
        <v>100800</v>
      </c>
      <c r="E41" s="32">
        <f>'1_設計労務単価'!E38*16</f>
        <v>436800</v>
      </c>
      <c r="F41" s="45">
        <f t="shared" si="4"/>
        <v>32256</v>
      </c>
      <c r="G41" s="54">
        <f t="shared" si="5"/>
        <v>1325856</v>
      </c>
      <c r="H41" s="45">
        <f t="shared" si="1"/>
        <v>4419</v>
      </c>
      <c r="I41" s="55">
        <f t="shared" si="6"/>
        <v>-19</v>
      </c>
      <c r="J41" s="54">
        <f t="shared" si="7"/>
        <v>4400</v>
      </c>
      <c r="L41" s="91">
        <f t="shared" si="2"/>
        <v>1899.52</v>
      </c>
    </row>
    <row r="42" spans="2:12" x14ac:dyDescent="0.15">
      <c r="B42" s="53" t="s">
        <v>39</v>
      </c>
      <c r="C42" s="32">
        <f t="shared" si="3"/>
        <v>756000</v>
      </c>
      <c r="D42" s="32">
        <f>'1_設計労務単価'!D39*4</f>
        <v>102400</v>
      </c>
      <c r="E42" s="32">
        <f>'1_設計労務単価'!E39*16</f>
        <v>427200</v>
      </c>
      <c r="F42" s="32">
        <f t="shared" si="4"/>
        <v>31776</v>
      </c>
      <c r="G42" s="54">
        <f t="shared" si="5"/>
        <v>1317376</v>
      </c>
      <c r="H42" s="32">
        <f t="shared" si="1"/>
        <v>4391</v>
      </c>
      <c r="I42" s="55">
        <f t="shared" si="6"/>
        <v>-91</v>
      </c>
      <c r="J42" s="54">
        <f t="shared" si="7"/>
        <v>4300</v>
      </c>
      <c r="L42" s="91">
        <f t="shared" si="2"/>
        <v>1871.2533333333333</v>
      </c>
    </row>
    <row r="43" spans="2:12" x14ac:dyDescent="0.15">
      <c r="B43" s="53" t="s">
        <v>40</v>
      </c>
      <c r="C43" s="32">
        <f t="shared" si="3"/>
        <v>756000</v>
      </c>
      <c r="D43" s="32">
        <f>'1_設計労務単価'!D40*4</f>
        <v>112000</v>
      </c>
      <c r="E43" s="32">
        <f>'1_設計労務単価'!E40*16</f>
        <v>425600</v>
      </c>
      <c r="F43" s="32">
        <f t="shared" si="4"/>
        <v>32256</v>
      </c>
      <c r="G43" s="54">
        <f t="shared" si="5"/>
        <v>1325856</v>
      </c>
      <c r="H43" s="32">
        <f t="shared" si="1"/>
        <v>4419</v>
      </c>
      <c r="I43" s="55">
        <f t="shared" si="6"/>
        <v>-19</v>
      </c>
      <c r="J43" s="54">
        <f t="shared" si="7"/>
        <v>4400</v>
      </c>
      <c r="L43" s="91">
        <f t="shared" si="2"/>
        <v>1899.52</v>
      </c>
    </row>
    <row r="44" spans="2:12" x14ac:dyDescent="0.15">
      <c r="B44" s="53" t="s">
        <v>41</v>
      </c>
      <c r="C44" s="32">
        <f t="shared" si="3"/>
        <v>756000</v>
      </c>
      <c r="D44" s="32">
        <f>'1_設計労務単価'!D41*4</f>
        <v>111600</v>
      </c>
      <c r="E44" s="32">
        <f>'1_設計労務単価'!E41*16</f>
        <v>427200</v>
      </c>
      <c r="F44" s="32">
        <f t="shared" si="4"/>
        <v>32328</v>
      </c>
      <c r="G44" s="54">
        <f t="shared" si="5"/>
        <v>1327128</v>
      </c>
      <c r="H44" s="32">
        <f t="shared" si="1"/>
        <v>4423</v>
      </c>
      <c r="I44" s="55">
        <f t="shared" si="6"/>
        <v>-23</v>
      </c>
      <c r="J44" s="54">
        <f t="shared" si="7"/>
        <v>4400</v>
      </c>
      <c r="L44" s="91">
        <f t="shared" si="2"/>
        <v>1903.76</v>
      </c>
    </row>
    <row r="45" spans="2:12" x14ac:dyDescent="0.15">
      <c r="B45" s="53" t="s">
        <v>42</v>
      </c>
      <c r="C45" s="32">
        <f t="shared" si="3"/>
        <v>756000</v>
      </c>
      <c r="D45" s="32">
        <f>'1_設計労務単価'!D42*4</f>
        <v>116800</v>
      </c>
      <c r="E45" s="32">
        <f>'1_設計労務単価'!E42*16</f>
        <v>420800</v>
      </c>
      <c r="F45" s="32">
        <f t="shared" si="4"/>
        <v>32256</v>
      </c>
      <c r="G45" s="54">
        <f t="shared" si="5"/>
        <v>1325856</v>
      </c>
      <c r="H45" s="32">
        <f t="shared" si="1"/>
        <v>4419</v>
      </c>
      <c r="I45" s="55">
        <f t="shared" si="6"/>
        <v>-19</v>
      </c>
      <c r="J45" s="54">
        <f t="shared" si="7"/>
        <v>4400</v>
      </c>
      <c r="L45" s="91">
        <f t="shared" si="2"/>
        <v>1899.52</v>
      </c>
    </row>
    <row r="46" spans="2:12" x14ac:dyDescent="0.15">
      <c r="B46" s="53" t="s">
        <v>43</v>
      </c>
      <c r="C46" s="32">
        <f t="shared" si="3"/>
        <v>756000</v>
      </c>
      <c r="D46" s="32">
        <f>'1_設計労務単価'!D43*4</f>
        <v>109200</v>
      </c>
      <c r="E46" s="32">
        <f>'1_設計労務単価'!E43*16</f>
        <v>416000</v>
      </c>
      <c r="F46" s="32">
        <f t="shared" si="4"/>
        <v>31512</v>
      </c>
      <c r="G46" s="54">
        <f t="shared" si="5"/>
        <v>1312712</v>
      </c>
      <c r="H46" s="32">
        <f t="shared" si="1"/>
        <v>4375</v>
      </c>
      <c r="I46" s="55">
        <f t="shared" si="6"/>
        <v>-75</v>
      </c>
      <c r="J46" s="54">
        <f t="shared" si="7"/>
        <v>4300</v>
      </c>
      <c r="L46" s="91">
        <f t="shared" si="2"/>
        <v>1855.7066666666667</v>
      </c>
    </row>
    <row r="47" spans="2:12" x14ac:dyDescent="0.15">
      <c r="B47" s="53" t="s">
        <v>44</v>
      </c>
      <c r="C47" s="32">
        <f t="shared" si="3"/>
        <v>756000</v>
      </c>
      <c r="D47" s="32">
        <f>'1_設計労務単価'!D44*4</f>
        <v>120400</v>
      </c>
      <c r="E47" s="32">
        <f>'1_設計労務単価'!E44*16</f>
        <v>454400</v>
      </c>
      <c r="F47" s="32">
        <f t="shared" si="4"/>
        <v>34488</v>
      </c>
      <c r="G47" s="54">
        <f t="shared" si="5"/>
        <v>1365288</v>
      </c>
      <c r="H47" s="32">
        <f t="shared" si="1"/>
        <v>4550</v>
      </c>
      <c r="I47" s="55">
        <f t="shared" si="6"/>
        <v>-50</v>
      </c>
      <c r="J47" s="54">
        <f t="shared" si="7"/>
        <v>4500</v>
      </c>
      <c r="L47" s="91">
        <f t="shared" si="2"/>
        <v>2030.96</v>
      </c>
    </row>
    <row r="48" spans="2:12" x14ac:dyDescent="0.15">
      <c r="B48" s="53" t="s">
        <v>45</v>
      </c>
      <c r="C48" s="32">
        <f t="shared" si="3"/>
        <v>756000</v>
      </c>
      <c r="D48" s="32">
        <f>'1_設計労務単価'!D45*4</f>
        <v>115200</v>
      </c>
      <c r="E48" s="32">
        <f>'1_設計労務単価'!E45*16</f>
        <v>457600</v>
      </c>
      <c r="F48" s="32">
        <f t="shared" si="4"/>
        <v>34368</v>
      </c>
      <c r="G48" s="54">
        <f t="shared" si="5"/>
        <v>1363168</v>
      </c>
      <c r="H48" s="32">
        <f t="shared" si="1"/>
        <v>4543</v>
      </c>
      <c r="I48" s="55">
        <f t="shared" si="6"/>
        <v>-43</v>
      </c>
      <c r="J48" s="54">
        <f t="shared" si="7"/>
        <v>4500</v>
      </c>
      <c r="L48" s="91">
        <f t="shared" si="2"/>
        <v>2023.8933333333334</v>
      </c>
    </row>
    <row r="49" spans="2:12" x14ac:dyDescent="0.15">
      <c r="B49" s="53" t="s">
        <v>46</v>
      </c>
      <c r="C49" s="32">
        <f t="shared" si="3"/>
        <v>756000</v>
      </c>
      <c r="D49" s="32">
        <f>'1_設計労務単価'!D46*4</f>
        <v>113200</v>
      </c>
      <c r="E49" s="32">
        <f>'1_設計労務単価'!E46*16</f>
        <v>451200</v>
      </c>
      <c r="F49" s="32">
        <f t="shared" si="4"/>
        <v>33864</v>
      </c>
      <c r="G49" s="54">
        <f t="shared" si="5"/>
        <v>1354264</v>
      </c>
      <c r="H49" s="32">
        <f t="shared" si="1"/>
        <v>4514</v>
      </c>
      <c r="I49" s="55">
        <f t="shared" si="6"/>
        <v>-14</v>
      </c>
      <c r="J49" s="54">
        <f t="shared" si="7"/>
        <v>4500</v>
      </c>
      <c r="L49" s="91">
        <f t="shared" si="2"/>
        <v>1994.2133333333334</v>
      </c>
    </row>
    <row r="50" spans="2:12" x14ac:dyDescent="0.15">
      <c r="B50" s="53" t="s">
        <v>47</v>
      </c>
      <c r="C50" s="32">
        <f t="shared" si="3"/>
        <v>756000</v>
      </c>
      <c r="D50" s="32">
        <f>'1_設計労務単価'!D47*4</f>
        <v>117600</v>
      </c>
      <c r="E50" s="32">
        <f>'1_設計労務単価'!E47*16</f>
        <v>454400</v>
      </c>
      <c r="F50" s="32">
        <f t="shared" si="4"/>
        <v>34320</v>
      </c>
      <c r="G50" s="54">
        <f t="shared" si="5"/>
        <v>1362320</v>
      </c>
      <c r="H50" s="32">
        <f t="shared" si="1"/>
        <v>4541</v>
      </c>
      <c r="I50" s="55">
        <f t="shared" si="6"/>
        <v>-41</v>
      </c>
      <c r="J50" s="54">
        <f t="shared" si="7"/>
        <v>4500</v>
      </c>
      <c r="L50" s="91">
        <f t="shared" si="2"/>
        <v>2021.0666666666666</v>
      </c>
    </row>
    <row r="51" spans="2:12" x14ac:dyDescent="0.15">
      <c r="B51" s="53" t="s">
        <v>48</v>
      </c>
      <c r="C51" s="32">
        <f t="shared" si="3"/>
        <v>756000</v>
      </c>
      <c r="D51" s="32">
        <f>'1_設計労務単価'!D48*4</f>
        <v>118000</v>
      </c>
      <c r="E51" s="32">
        <f>'1_設計労務単価'!E48*16</f>
        <v>452800</v>
      </c>
      <c r="F51" s="32">
        <f t="shared" si="4"/>
        <v>34248</v>
      </c>
      <c r="G51" s="54">
        <f t="shared" si="5"/>
        <v>1361048</v>
      </c>
      <c r="H51" s="32">
        <f t="shared" si="1"/>
        <v>4536</v>
      </c>
      <c r="I51" s="55">
        <f t="shared" si="6"/>
        <v>-36</v>
      </c>
      <c r="J51" s="54">
        <f t="shared" si="7"/>
        <v>4500</v>
      </c>
      <c r="L51" s="91">
        <f t="shared" si="2"/>
        <v>2016.8266666666666</v>
      </c>
    </row>
    <row r="52" spans="2:12" x14ac:dyDescent="0.15">
      <c r="B52" s="53" t="s">
        <v>49</v>
      </c>
      <c r="C52" s="32">
        <f t="shared" si="3"/>
        <v>756000</v>
      </c>
      <c r="D52" s="32">
        <f>'1_設計労務単価'!D49*4</f>
        <v>120400</v>
      </c>
      <c r="E52" s="32">
        <f>'1_設計労務単価'!E49*16</f>
        <v>448000</v>
      </c>
      <c r="F52" s="32">
        <f t="shared" si="4"/>
        <v>34104</v>
      </c>
      <c r="G52" s="54">
        <f t="shared" si="5"/>
        <v>1358504</v>
      </c>
      <c r="H52" s="32">
        <f t="shared" si="1"/>
        <v>4528</v>
      </c>
      <c r="I52" s="55">
        <f t="shared" si="6"/>
        <v>-28</v>
      </c>
      <c r="J52" s="54">
        <f t="shared" si="7"/>
        <v>4500</v>
      </c>
      <c r="L52" s="91">
        <f t="shared" si="2"/>
        <v>2008.3466666666666</v>
      </c>
    </row>
    <row r="53" spans="2:12" x14ac:dyDescent="0.15">
      <c r="B53" s="53" t="s">
        <v>50</v>
      </c>
      <c r="C53" s="32">
        <f t="shared" si="3"/>
        <v>756000</v>
      </c>
      <c r="D53" s="32">
        <f>'1_設計労務単価'!D50*4</f>
        <v>129600</v>
      </c>
      <c r="E53" s="42">
        <f>'1_設計労務単価'!F50*16</f>
        <v>467200</v>
      </c>
      <c r="F53" s="32">
        <f t="shared" si="4"/>
        <v>35808</v>
      </c>
      <c r="G53" s="54">
        <f t="shared" si="5"/>
        <v>1388608</v>
      </c>
      <c r="H53" s="32">
        <f t="shared" si="1"/>
        <v>4628</v>
      </c>
      <c r="I53" s="55">
        <f t="shared" si="6"/>
        <v>-28</v>
      </c>
      <c r="J53" s="54">
        <f t="shared" si="7"/>
        <v>4600</v>
      </c>
      <c r="L53" s="91">
        <f t="shared" si="2"/>
        <v>2108.6933333333332</v>
      </c>
    </row>
    <row r="54" spans="2:12" x14ac:dyDescent="0.15">
      <c r="B54" s="53" t="s">
        <v>51</v>
      </c>
      <c r="C54" s="32">
        <f t="shared" si="3"/>
        <v>756000</v>
      </c>
      <c r="D54" s="32">
        <f>'1_設計労務単価'!D51*4</f>
        <v>126400</v>
      </c>
      <c r="E54" s="32">
        <f>'1_設計労務単価'!E51*16</f>
        <v>596800</v>
      </c>
      <c r="F54" s="32">
        <f t="shared" si="4"/>
        <v>43392</v>
      </c>
      <c r="G54" s="54">
        <f t="shared" si="5"/>
        <v>1522592</v>
      </c>
      <c r="H54" s="32">
        <f t="shared" si="1"/>
        <v>5075</v>
      </c>
      <c r="I54" s="55">
        <f t="shared" si="6"/>
        <v>-75</v>
      </c>
      <c r="J54" s="54">
        <f t="shared" si="7"/>
        <v>5000</v>
      </c>
      <c r="L54" s="91">
        <f t="shared" si="2"/>
        <v>2555.3066666666668</v>
      </c>
    </row>
    <row r="55" spans="2:12" s="56" customFormat="1" x14ac:dyDescent="0.15">
      <c r="B55" s="127" t="s">
        <v>99</v>
      </c>
      <c r="C55" s="128"/>
      <c r="D55" s="128"/>
      <c r="E55" s="128"/>
      <c r="F55" s="128"/>
      <c r="G55" s="128"/>
      <c r="H55" s="39">
        <f t="shared" ref="H55" si="8">AVERAGE(H8:H54)</f>
        <v>4614.5957446808507</v>
      </c>
      <c r="I55" s="39"/>
      <c r="J55" s="39"/>
      <c r="L55" s="93">
        <f t="shared" ref="L55" si="9">AVERAGE(L8:L54)</f>
        <v>2095.1012765957444</v>
      </c>
    </row>
  </sheetData>
  <mergeCells count="8">
    <mergeCell ref="J5:J6"/>
    <mergeCell ref="B55:G55"/>
    <mergeCell ref="B5:B6"/>
    <mergeCell ref="C5:C6"/>
    <mergeCell ref="D5:E5"/>
    <mergeCell ref="G5:G6"/>
    <mergeCell ref="H5:H6"/>
    <mergeCell ref="I5:I6"/>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55"/>
  <sheetViews>
    <sheetView zoomScale="75" zoomScaleNormal="75" workbookViewId="0">
      <pane ySplit="1320" topLeftCell="A7"/>
      <selection activeCell="A5" sqref="A5"/>
      <selection pane="bottomLeft" activeCell="E7" sqref="E7"/>
    </sheetView>
  </sheetViews>
  <sheetFormatPr defaultRowHeight="12" x14ac:dyDescent="0.15"/>
  <cols>
    <col min="2" max="10" width="18.7109375" customWidth="1"/>
    <col min="12" max="12" width="9.140625" style="47"/>
  </cols>
  <sheetData>
    <row r="1" spans="2:13" ht="14.25" x14ac:dyDescent="0.15">
      <c r="B1" s="41" t="s">
        <v>100</v>
      </c>
    </row>
    <row r="3" spans="2:13" x14ac:dyDescent="0.15">
      <c r="B3" s="28" t="s">
        <v>95</v>
      </c>
      <c r="C3" s="29">
        <v>300</v>
      </c>
      <c r="D3" t="s">
        <v>1</v>
      </c>
      <c r="E3" s="28" t="s">
        <v>88</v>
      </c>
      <c r="F3" s="30">
        <v>0.2</v>
      </c>
      <c r="G3" t="s">
        <v>96</v>
      </c>
      <c r="H3" s="28" t="s">
        <v>3</v>
      </c>
      <c r="I3" s="29">
        <v>5</v>
      </c>
      <c r="J3" t="s">
        <v>94</v>
      </c>
      <c r="K3" s="92" t="s">
        <v>152</v>
      </c>
      <c r="L3" s="94">
        <v>6000</v>
      </c>
      <c r="M3" s="92" t="s">
        <v>153</v>
      </c>
    </row>
    <row r="5" spans="2:13" x14ac:dyDescent="0.15">
      <c r="B5" s="131" t="s">
        <v>2</v>
      </c>
      <c r="C5" s="131" t="s">
        <v>89</v>
      </c>
      <c r="D5" s="135" t="s">
        <v>90</v>
      </c>
      <c r="E5" s="136"/>
      <c r="F5" s="37" t="s">
        <v>91</v>
      </c>
      <c r="G5" s="131" t="s">
        <v>101</v>
      </c>
      <c r="H5" s="131" t="s">
        <v>92</v>
      </c>
      <c r="I5" s="131" t="s">
        <v>0</v>
      </c>
      <c r="J5" s="131" t="s">
        <v>93</v>
      </c>
      <c r="L5" s="92" t="s">
        <v>151</v>
      </c>
    </row>
    <row r="6" spans="2:13" x14ac:dyDescent="0.15">
      <c r="B6" s="132"/>
      <c r="C6" s="132"/>
      <c r="D6" s="35" t="s">
        <v>97</v>
      </c>
      <c r="E6" s="36" t="s">
        <v>98</v>
      </c>
      <c r="F6" s="38" t="s">
        <v>87</v>
      </c>
      <c r="G6" s="132"/>
      <c r="H6" s="132"/>
      <c r="I6" s="132"/>
      <c r="J6" s="132"/>
    </row>
    <row r="7" spans="2:13" x14ac:dyDescent="0.15">
      <c r="B7" s="66" t="s">
        <v>105</v>
      </c>
      <c r="C7" s="67">
        <f>C8</f>
        <v>378000</v>
      </c>
      <c r="D7" s="68">
        <f>30000*1</f>
        <v>30000</v>
      </c>
      <c r="E7" s="69">
        <f>22000*4</f>
        <v>88000</v>
      </c>
      <c r="F7" s="69">
        <f>ROUNDDOWN((D7+E7)*0.06,0)</f>
        <v>7080</v>
      </c>
      <c r="G7" s="70">
        <f>SUM(C7+D7+E7+F7)</f>
        <v>503080</v>
      </c>
      <c r="H7" s="69">
        <f t="shared" ref="H7" si="0">ROUNDDOWN(G7/$C$3,0)</f>
        <v>1676</v>
      </c>
      <c r="I7" s="71">
        <f>J7-H7</f>
        <v>-76</v>
      </c>
      <c r="J7" s="70">
        <f>ROUNDDOWN(H7,-2)</f>
        <v>1600</v>
      </c>
      <c r="L7" s="91">
        <f>(G7-C7)/$C$3</f>
        <v>416.93333333333334</v>
      </c>
    </row>
    <row r="8" spans="2:13" x14ac:dyDescent="0.15">
      <c r="B8" s="31" t="s">
        <v>5</v>
      </c>
      <c r="C8" s="32">
        <f>$C$3*$F$3*(1+($I$3/100))*$L$3</f>
        <v>378000</v>
      </c>
      <c r="D8" s="32">
        <f>'1_設計労務単価'!D5</f>
        <v>27800</v>
      </c>
      <c r="E8" s="32">
        <f>'1_設計労務単価'!F5*4</f>
        <v>101200</v>
      </c>
      <c r="F8" s="32">
        <f>ROUNDDOWN((D8+E8)*0.06,0)</f>
        <v>7740</v>
      </c>
      <c r="G8" s="33">
        <f>SUM(C8+D8+E8+F8)</f>
        <v>514740</v>
      </c>
      <c r="H8" s="32">
        <f t="shared" ref="H8:H54" si="1">ROUNDDOWN(G8/$C$3,0)</f>
        <v>1715</v>
      </c>
      <c r="I8" s="34">
        <f>J8-H8</f>
        <v>-15</v>
      </c>
      <c r="J8" s="33">
        <f>ROUNDDOWN(H8,-2)</f>
        <v>1700</v>
      </c>
      <c r="L8" s="91">
        <f t="shared" ref="L8:L54" si="2">(G8-C8)/$C$3</f>
        <v>455.8</v>
      </c>
    </row>
    <row r="9" spans="2:13" x14ac:dyDescent="0.15">
      <c r="B9" s="31" t="s">
        <v>6</v>
      </c>
      <c r="C9" s="32">
        <f t="shared" ref="C9:C54" si="3">$C$3*$F$3*(1+($I$3/100))*$L$3</f>
        <v>378000</v>
      </c>
      <c r="D9" s="32">
        <f>'1_設計労務単価'!D6</f>
        <v>33200</v>
      </c>
      <c r="E9" s="32">
        <f>'1_設計労務単価'!F6*4</f>
        <v>117600</v>
      </c>
      <c r="F9" s="32">
        <f t="shared" ref="F9:F54" si="4">ROUNDDOWN((D9+E9)*0.06,0)</f>
        <v>9048</v>
      </c>
      <c r="G9" s="33">
        <f t="shared" ref="G9:G54" si="5">SUM(C9+D9+E9+F9)</f>
        <v>537848</v>
      </c>
      <c r="H9" s="32">
        <f t="shared" si="1"/>
        <v>1792</v>
      </c>
      <c r="I9" s="34">
        <f t="shared" ref="I9:I54" si="6">J9-H9</f>
        <v>-92</v>
      </c>
      <c r="J9" s="33">
        <f t="shared" ref="J9:J54" si="7">ROUNDDOWN(H9,-2)</f>
        <v>1700</v>
      </c>
      <c r="L9" s="91">
        <f t="shared" si="2"/>
        <v>532.82666666666671</v>
      </c>
    </row>
    <row r="10" spans="2:13" x14ac:dyDescent="0.15">
      <c r="B10" s="31" t="s">
        <v>7</v>
      </c>
      <c r="C10" s="32">
        <f t="shared" si="3"/>
        <v>378000</v>
      </c>
      <c r="D10" s="32">
        <f>'1_設計労務単価'!D7</f>
        <v>32900</v>
      </c>
      <c r="E10" s="32">
        <f>'1_設計労務単価'!F7*4</f>
        <v>111200</v>
      </c>
      <c r="F10" s="32">
        <f t="shared" si="4"/>
        <v>8646</v>
      </c>
      <c r="G10" s="33">
        <f t="shared" si="5"/>
        <v>530746</v>
      </c>
      <c r="H10" s="32">
        <f t="shared" si="1"/>
        <v>1769</v>
      </c>
      <c r="I10" s="34">
        <f t="shared" si="6"/>
        <v>-69</v>
      </c>
      <c r="J10" s="33">
        <f t="shared" si="7"/>
        <v>1700</v>
      </c>
      <c r="L10" s="91">
        <f t="shared" si="2"/>
        <v>509.15333333333331</v>
      </c>
    </row>
    <row r="11" spans="2:13" x14ac:dyDescent="0.15">
      <c r="B11" s="31" t="s">
        <v>8</v>
      </c>
      <c r="C11" s="32">
        <f t="shared" si="3"/>
        <v>378000</v>
      </c>
      <c r="D11" s="32">
        <f>'1_設計労務単価'!D8</f>
        <v>32900</v>
      </c>
      <c r="E11" s="32">
        <f>'1_設計労務単価'!F8*4</f>
        <v>117200</v>
      </c>
      <c r="F11" s="32">
        <f t="shared" si="4"/>
        <v>9006</v>
      </c>
      <c r="G11" s="33">
        <f t="shared" si="5"/>
        <v>537106</v>
      </c>
      <c r="H11" s="32">
        <f t="shared" si="1"/>
        <v>1790</v>
      </c>
      <c r="I11" s="34">
        <f t="shared" si="6"/>
        <v>-90</v>
      </c>
      <c r="J11" s="33">
        <f t="shared" si="7"/>
        <v>1700</v>
      </c>
      <c r="L11" s="91">
        <f t="shared" si="2"/>
        <v>530.35333333333335</v>
      </c>
    </row>
    <row r="12" spans="2:13" x14ac:dyDescent="0.15">
      <c r="B12" s="31" t="s">
        <v>9</v>
      </c>
      <c r="C12" s="32">
        <f t="shared" si="3"/>
        <v>378000</v>
      </c>
      <c r="D12" s="32">
        <f>'1_設計労務単価'!D9</f>
        <v>34400</v>
      </c>
      <c r="E12" s="32">
        <f>'1_設計労務単価'!F9*4</f>
        <v>111200</v>
      </c>
      <c r="F12" s="32">
        <f t="shared" si="4"/>
        <v>8736</v>
      </c>
      <c r="G12" s="33">
        <f t="shared" si="5"/>
        <v>532336</v>
      </c>
      <c r="H12" s="32">
        <f t="shared" si="1"/>
        <v>1774</v>
      </c>
      <c r="I12" s="34">
        <f t="shared" si="6"/>
        <v>-74</v>
      </c>
      <c r="J12" s="33">
        <f t="shared" si="7"/>
        <v>1700</v>
      </c>
      <c r="L12" s="91">
        <f t="shared" si="2"/>
        <v>514.45333333333338</v>
      </c>
    </row>
    <row r="13" spans="2:13" x14ac:dyDescent="0.15">
      <c r="B13" s="31" t="s">
        <v>10</v>
      </c>
      <c r="C13" s="32">
        <f t="shared" si="3"/>
        <v>378000</v>
      </c>
      <c r="D13" s="32">
        <f>'1_設計労務単価'!D10</f>
        <v>32300</v>
      </c>
      <c r="E13" s="32">
        <f>'1_設計労務単価'!F10*4</f>
        <v>112000</v>
      </c>
      <c r="F13" s="32">
        <f t="shared" si="4"/>
        <v>8658</v>
      </c>
      <c r="G13" s="33">
        <f t="shared" si="5"/>
        <v>530958</v>
      </c>
      <c r="H13" s="32">
        <f t="shared" si="1"/>
        <v>1769</v>
      </c>
      <c r="I13" s="34">
        <f t="shared" si="6"/>
        <v>-69</v>
      </c>
      <c r="J13" s="33">
        <f t="shared" si="7"/>
        <v>1700</v>
      </c>
      <c r="L13" s="91">
        <f t="shared" si="2"/>
        <v>509.86</v>
      </c>
    </row>
    <row r="14" spans="2:13" x14ac:dyDescent="0.15">
      <c r="B14" s="31" t="s">
        <v>11</v>
      </c>
      <c r="C14" s="32">
        <f t="shared" si="3"/>
        <v>378000</v>
      </c>
      <c r="D14" s="32">
        <f>'1_設計労務単価'!D11</f>
        <v>30200</v>
      </c>
      <c r="E14" s="32">
        <f>'1_設計労務単価'!F11*4</f>
        <v>118400</v>
      </c>
      <c r="F14" s="32">
        <f t="shared" si="4"/>
        <v>8916</v>
      </c>
      <c r="G14" s="33">
        <f t="shared" si="5"/>
        <v>535516</v>
      </c>
      <c r="H14" s="32">
        <f t="shared" si="1"/>
        <v>1785</v>
      </c>
      <c r="I14" s="34">
        <f t="shared" si="6"/>
        <v>-85</v>
      </c>
      <c r="J14" s="33">
        <f t="shared" si="7"/>
        <v>1700</v>
      </c>
      <c r="L14" s="91">
        <f t="shared" si="2"/>
        <v>525.05333333333328</v>
      </c>
    </row>
    <row r="15" spans="2:13" x14ac:dyDescent="0.15">
      <c r="B15" s="31" t="s">
        <v>12</v>
      </c>
      <c r="C15" s="32">
        <f t="shared" si="3"/>
        <v>378000</v>
      </c>
      <c r="D15" s="32">
        <f>'1_設計労務単価'!D12</f>
        <v>30000</v>
      </c>
      <c r="E15" s="32">
        <f>'1_設計労務単価'!F12*4</f>
        <v>104800</v>
      </c>
      <c r="F15" s="32">
        <f t="shared" si="4"/>
        <v>8088</v>
      </c>
      <c r="G15" s="33">
        <f t="shared" si="5"/>
        <v>520888</v>
      </c>
      <c r="H15" s="32">
        <f t="shared" si="1"/>
        <v>1736</v>
      </c>
      <c r="I15" s="34">
        <f t="shared" si="6"/>
        <v>-36</v>
      </c>
      <c r="J15" s="33">
        <f t="shared" si="7"/>
        <v>1700</v>
      </c>
      <c r="L15" s="91">
        <f t="shared" si="2"/>
        <v>476.29333333333335</v>
      </c>
    </row>
    <row r="16" spans="2:13" x14ac:dyDescent="0.15">
      <c r="B16" s="31" t="s">
        <v>13</v>
      </c>
      <c r="C16" s="32">
        <f t="shared" si="3"/>
        <v>378000</v>
      </c>
      <c r="D16" s="32">
        <f>'1_設計労務単価'!D13</f>
        <v>30300</v>
      </c>
      <c r="E16" s="32">
        <f>'1_設計労務単価'!F13*4</f>
        <v>105200</v>
      </c>
      <c r="F16" s="32">
        <f t="shared" si="4"/>
        <v>8130</v>
      </c>
      <c r="G16" s="33">
        <f t="shared" si="5"/>
        <v>521630</v>
      </c>
      <c r="H16" s="32">
        <f t="shared" si="1"/>
        <v>1738</v>
      </c>
      <c r="I16" s="34">
        <f t="shared" si="6"/>
        <v>-38</v>
      </c>
      <c r="J16" s="33">
        <f t="shared" si="7"/>
        <v>1700</v>
      </c>
      <c r="L16" s="91">
        <f t="shared" si="2"/>
        <v>478.76666666666665</v>
      </c>
    </row>
    <row r="17" spans="2:12" x14ac:dyDescent="0.15">
      <c r="B17" s="31" t="s">
        <v>14</v>
      </c>
      <c r="C17" s="32">
        <f t="shared" si="3"/>
        <v>378000</v>
      </c>
      <c r="D17" s="32">
        <f>'1_設計労務単価'!D14</f>
        <v>30100</v>
      </c>
      <c r="E17" s="32">
        <f>'1_設計労務単価'!F14*4</f>
        <v>104000</v>
      </c>
      <c r="F17" s="32">
        <f t="shared" si="4"/>
        <v>8046</v>
      </c>
      <c r="G17" s="33">
        <f t="shared" si="5"/>
        <v>520146</v>
      </c>
      <c r="H17" s="32">
        <f t="shared" si="1"/>
        <v>1733</v>
      </c>
      <c r="I17" s="34">
        <f t="shared" si="6"/>
        <v>-33</v>
      </c>
      <c r="J17" s="33">
        <f t="shared" si="7"/>
        <v>1700</v>
      </c>
      <c r="L17" s="91">
        <f t="shared" si="2"/>
        <v>473.82</v>
      </c>
    </row>
    <row r="18" spans="2:12" x14ac:dyDescent="0.15">
      <c r="B18" s="31" t="s">
        <v>15</v>
      </c>
      <c r="C18" s="32">
        <f t="shared" si="3"/>
        <v>378000</v>
      </c>
      <c r="D18" s="32">
        <f>'1_設計労務単価'!D15</f>
        <v>30400</v>
      </c>
      <c r="E18" s="32">
        <f>'1_設計労務単価'!F15*4</f>
        <v>111600</v>
      </c>
      <c r="F18" s="32">
        <f t="shared" si="4"/>
        <v>8520</v>
      </c>
      <c r="G18" s="33">
        <f t="shared" si="5"/>
        <v>528520</v>
      </c>
      <c r="H18" s="32">
        <f t="shared" si="1"/>
        <v>1761</v>
      </c>
      <c r="I18" s="34">
        <f t="shared" si="6"/>
        <v>-61</v>
      </c>
      <c r="J18" s="33">
        <f t="shared" si="7"/>
        <v>1700</v>
      </c>
      <c r="L18" s="91">
        <f t="shared" si="2"/>
        <v>501.73333333333335</v>
      </c>
    </row>
    <row r="19" spans="2:12" x14ac:dyDescent="0.15">
      <c r="B19" s="31" t="s">
        <v>16</v>
      </c>
      <c r="C19" s="32">
        <f t="shared" si="3"/>
        <v>378000</v>
      </c>
      <c r="D19" s="32">
        <f>'1_設計労務単価'!D16</f>
        <v>31200</v>
      </c>
      <c r="E19" s="32">
        <f>'1_設計労務単価'!F16*4</f>
        <v>116000</v>
      </c>
      <c r="F19" s="32">
        <f t="shared" si="4"/>
        <v>8832</v>
      </c>
      <c r="G19" s="33">
        <f t="shared" si="5"/>
        <v>534032</v>
      </c>
      <c r="H19" s="32">
        <f t="shared" si="1"/>
        <v>1780</v>
      </c>
      <c r="I19" s="34">
        <f t="shared" si="6"/>
        <v>-80</v>
      </c>
      <c r="J19" s="33">
        <f t="shared" si="7"/>
        <v>1700</v>
      </c>
      <c r="L19" s="91">
        <f t="shared" si="2"/>
        <v>520.10666666666668</v>
      </c>
    </row>
    <row r="20" spans="2:12" x14ac:dyDescent="0.15">
      <c r="B20" s="31" t="s">
        <v>17</v>
      </c>
      <c r="C20" s="32">
        <f t="shared" si="3"/>
        <v>378000</v>
      </c>
      <c r="D20" s="32">
        <f>'1_設計労務単価'!D17</f>
        <v>32400</v>
      </c>
      <c r="E20" s="32">
        <f>'1_設計労務単価'!F17*4</f>
        <v>119600</v>
      </c>
      <c r="F20" s="32">
        <f t="shared" si="4"/>
        <v>9120</v>
      </c>
      <c r="G20" s="33">
        <f t="shared" si="5"/>
        <v>539120</v>
      </c>
      <c r="H20" s="32">
        <f t="shared" si="1"/>
        <v>1797</v>
      </c>
      <c r="I20" s="34">
        <f t="shared" si="6"/>
        <v>-97</v>
      </c>
      <c r="J20" s="33">
        <f t="shared" si="7"/>
        <v>1700</v>
      </c>
      <c r="L20" s="91">
        <f t="shared" si="2"/>
        <v>537.06666666666672</v>
      </c>
    </row>
    <row r="21" spans="2:12" x14ac:dyDescent="0.15">
      <c r="B21" s="31" t="s">
        <v>18</v>
      </c>
      <c r="C21" s="32">
        <f t="shared" si="3"/>
        <v>378000</v>
      </c>
      <c r="D21" s="32">
        <f>'1_設計労務単価'!D18</f>
        <v>32600</v>
      </c>
      <c r="E21" s="32">
        <f>'1_設計労務単価'!F18*4</f>
        <v>119600</v>
      </c>
      <c r="F21" s="32">
        <f t="shared" si="4"/>
        <v>9132</v>
      </c>
      <c r="G21" s="33">
        <f t="shared" si="5"/>
        <v>539332</v>
      </c>
      <c r="H21" s="32">
        <f t="shared" si="1"/>
        <v>1797</v>
      </c>
      <c r="I21" s="34">
        <f t="shared" si="6"/>
        <v>-97</v>
      </c>
      <c r="J21" s="33">
        <f t="shared" si="7"/>
        <v>1700</v>
      </c>
      <c r="L21" s="91">
        <f t="shared" si="2"/>
        <v>537.77333333333331</v>
      </c>
    </row>
    <row r="22" spans="2:12" x14ac:dyDescent="0.15">
      <c r="B22" s="31" t="s">
        <v>19</v>
      </c>
      <c r="C22" s="32">
        <f t="shared" si="3"/>
        <v>378000</v>
      </c>
      <c r="D22" s="32">
        <f>'1_設計労務単価'!D19</f>
        <v>31000</v>
      </c>
      <c r="E22" s="32">
        <f>'1_設計労務単価'!F19*4</f>
        <v>114000</v>
      </c>
      <c r="F22" s="32">
        <f t="shared" si="4"/>
        <v>8700</v>
      </c>
      <c r="G22" s="33">
        <f t="shared" si="5"/>
        <v>531700</v>
      </c>
      <c r="H22" s="32">
        <f t="shared" si="1"/>
        <v>1772</v>
      </c>
      <c r="I22" s="34">
        <f t="shared" si="6"/>
        <v>-72</v>
      </c>
      <c r="J22" s="33">
        <f t="shared" si="7"/>
        <v>1700</v>
      </c>
      <c r="L22" s="91">
        <f t="shared" si="2"/>
        <v>512.33333333333337</v>
      </c>
    </row>
    <row r="23" spans="2:12" x14ac:dyDescent="0.15">
      <c r="B23" s="31" t="s">
        <v>20</v>
      </c>
      <c r="C23" s="32">
        <f t="shared" si="3"/>
        <v>378000</v>
      </c>
      <c r="D23" s="32">
        <f>'1_設計労務単価'!D20</f>
        <v>29900</v>
      </c>
      <c r="E23" s="32">
        <f>'1_設計労務単価'!F20*4</f>
        <v>109200</v>
      </c>
      <c r="F23" s="32">
        <f t="shared" si="4"/>
        <v>8346</v>
      </c>
      <c r="G23" s="33">
        <f t="shared" si="5"/>
        <v>525446</v>
      </c>
      <c r="H23" s="32">
        <f t="shared" si="1"/>
        <v>1751</v>
      </c>
      <c r="I23" s="34">
        <f t="shared" si="6"/>
        <v>-51</v>
      </c>
      <c r="J23" s="33">
        <f t="shared" si="7"/>
        <v>1700</v>
      </c>
      <c r="L23" s="91">
        <f t="shared" si="2"/>
        <v>491.48666666666668</v>
      </c>
    </row>
    <row r="24" spans="2:12" x14ac:dyDescent="0.15">
      <c r="B24" s="31" t="s">
        <v>21</v>
      </c>
      <c r="C24" s="32">
        <f t="shared" si="3"/>
        <v>378000</v>
      </c>
      <c r="D24" s="32">
        <f>'1_設計労務単価'!D21</f>
        <v>28000</v>
      </c>
      <c r="E24" s="32">
        <f>'1_設計労務単価'!F21*4</f>
        <v>110400</v>
      </c>
      <c r="F24" s="32">
        <f t="shared" si="4"/>
        <v>8304</v>
      </c>
      <c r="G24" s="33">
        <f t="shared" si="5"/>
        <v>524704</v>
      </c>
      <c r="H24" s="32">
        <f t="shared" si="1"/>
        <v>1749</v>
      </c>
      <c r="I24" s="34">
        <f t="shared" si="6"/>
        <v>-49</v>
      </c>
      <c r="J24" s="33">
        <f t="shared" si="7"/>
        <v>1700</v>
      </c>
      <c r="L24" s="91">
        <f t="shared" si="2"/>
        <v>489.01333333333332</v>
      </c>
    </row>
    <row r="25" spans="2:12" x14ac:dyDescent="0.15">
      <c r="B25" s="31" t="s">
        <v>22</v>
      </c>
      <c r="C25" s="32">
        <f t="shared" si="3"/>
        <v>378000</v>
      </c>
      <c r="D25" s="32">
        <f>'1_設計労務単価'!D22</f>
        <v>29900</v>
      </c>
      <c r="E25" s="32">
        <f>'1_設計労務単価'!F22*4</f>
        <v>123600</v>
      </c>
      <c r="F25" s="32">
        <f t="shared" si="4"/>
        <v>9210</v>
      </c>
      <c r="G25" s="33">
        <f t="shared" si="5"/>
        <v>540710</v>
      </c>
      <c r="H25" s="32">
        <f t="shared" si="1"/>
        <v>1802</v>
      </c>
      <c r="I25" s="34">
        <f t="shared" si="6"/>
        <v>-2</v>
      </c>
      <c r="J25" s="33">
        <f t="shared" si="7"/>
        <v>1800</v>
      </c>
      <c r="L25" s="91">
        <f t="shared" si="2"/>
        <v>542.36666666666667</v>
      </c>
    </row>
    <row r="26" spans="2:12" x14ac:dyDescent="0.15">
      <c r="B26" s="31" t="s">
        <v>23</v>
      </c>
      <c r="C26" s="32">
        <f t="shared" si="3"/>
        <v>378000</v>
      </c>
      <c r="D26" s="32">
        <f>'1_設計労務単価'!D23</f>
        <v>32200</v>
      </c>
      <c r="E26" s="32">
        <f>'1_設計労務単価'!F23*4</f>
        <v>120000</v>
      </c>
      <c r="F26" s="32">
        <f t="shared" si="4"/>
        <v>9132</v>
      </c>
      <c r="G26" s="33">
        <f t="shared" si="5"/>
        <v>539332</v>
      </c>
      <c r="H26" s="32">
        <f t="shared" si="1"/>
        <v>1797</v>
      </c>
      <c r="I26" s="34">
        <f t="shared" si="6"/>
        <v>-97</v>
      </c>
      <c r="J26" s="33">
        <f t="shared" si="7"/>
        <v>1700</v>
      </c>
      <c r="L26" s="91">
        <f t="shared" si="2"/>
        <v>537.77333333333331</v>
      </c>
    </row>
    <row r="27" spans="2:12" x14ac:dyDescent="0.15">
      <c r="B27" s="31" t="s">
        <v>24</v>
      </c>
      <c r="C27" s="32">
        <f t="shared" si="3"/>
        <v>378000</v>
      </c>
      <c r="D27" s="32">
        <f>'1_設計労務単価'!D24</f>
        <v>30900</v>
      </c>
      <c r="E27" s="32">
        <f>'1_設計労務単価'!F24*4</f>
        <v>112000</v>
      </c>
      <c r="F27" s="32">
        <f t="shared" si="4"/>
        <v>8574</v>
      </c>
      <c r="G27" s="33">
        <f t="shared" si="5"/>
        <v>529474</v>
      </c>
      <c r="H27" s="32">
        <f t="shared" si="1"/>
        <v>1764</v>
      </c>
      <c r="I27" s="34">
        <f t="shared" si="6"/>
        <v>-64</v>
      </c>
      <c r="J27" s="33">
        <f t="shared" si="7"/>
        <v>1700</v>
      </c>
      <c r="L27" s="91">
        <f t="shared" si="2"/>
        <v>504.91333333333336</v>
      </c>
    </row>
    <row r="28" spans="2:12" x14ac:dyDescent="0.15">
      <c r="B28" s="31" t="s">
        <v>25</v>
      </c>
      <c r="C28" s="32">
        <f t="shared" si="3"/>
        <v>378000</v>
      </c>
      <c r="D28" s="32">
        <f>'1_設計労務単価'!D25</f>
        <v>31000</v>
      </c>
      <c r="E28" s="32">
        <f>'1_設計労務単価'!F25*4</f>
        <v>110800</v>
      </c>
      <c r="F28" s="32">
        <f t="shared" si="4"/>
        <v>8508</v>
      </c>
      <c r="G28" s="33">
        <f t="shared" si="5"/>
        <v>528308</v>
      </c>
      <c r="H28" s="32">
        <f t="shared" si="1"/>
        <v>1761</v>
      </c>
      <c r="I28" s="34">
        <f t="shared" si="6"/>
        <v>-61</v>
      </c>
      <c r="J28" s="33">
        <f t="shared" si="7"/>
        <v>1700</v>
      </c>
      <c r="L28" s="91">
        <f t="shared" si="2"/>
        <v>501.02666666666664</v>
      </c>
    </row>
    <row r="29" spans="2:12" x14ac:dyDescent="0.15">
      <c r="B29" s="31" t="s">
        <v>26</v>
      </c>
      <c r="C29" s="32">
        <f t="shared" si="3"/>
        <v>378000</v>
      </c>
      <c r="D29" s="32">
        <f>'1_設計労務単価'!D26</f>
        <v>30900</v>
      </c>
      <c r="E29" s="32">
        <f>'1_設計労務単価'!F26*4</f>
        <v>116800</v>
      </c>
      <c r="F29" s="32">
        <f t="shared" si="4"/>
        <v>8862</v>
      </c>
      <c r="G29" s="33">
        <f t="shared" si="5"/>
        <v>534562</v>
      </c>
      <c r="H29" s="32">
        <f t="shared" si="1"/>
        <v>1781</v>
      </c>
      <c r="I29" s="34">
        <f t="shared" si="6"/>
        <v>-81</v>
      </c>
      <c r="J29" s="33">
        <f t="shared" si="7"/>
        <v>1700</v>
      </c>
      <c r="L29" s="91">
        <f t="shared" si="2"/>
        <v>521.87333333333333</v>
      </c>
    </row>
    <row r="30" spans="2:12" x14ac:dyDescent="0.15">
      <c r="B30" s="31" t="s">
        <v>27</v>
      </c>
      <c r="C30" s="32">
        <f t="shared" si="3"/>
        <v>378000</v>
      </c>
      <c r="D30" s="32">
        <f>'1_設計労務単価'!D27</f>
        <v>29500</v>
      </c>
      <c r="E30" s="32">
        <f>'1_設計労務単価'!F27*4</f>
        <v>110400</v>
      </c>
      <c r="F30" s="32">
        <f t="shared" si="4"/>
        <v>8394</v>
      </c>
      <c r="G30" s="33">
        <f t="shared" si="5"/>
        <v>526294</v>
      </c>
      <c r="H30" s="32">
        <f t="shared" si="1"/>
        <v>1754</v>
      </c>
      <c r="I30" s="34">
        <f t="shared" si="6"/>
        <v>-54</v>
      </c>
      <c r="J30" s="33">
        <f t="shared" si="7"/>
        <v>1700</v>
      </c>
      <c r="L30" s="91">
        <f t="shared" si="2"/>
        <v>494.31333333333333</v>
      </c>
    </row>
    <row r="31" spans="2:12" x14ac:dyDescent="0.15">
      <c r="B31" s="31" t="s">
        <v>28</v>
      </c>
      <c r="C31" s="32">
        <f t="shared" si="3"/>
        <v>378000</v>
      </c>
      <c r="D31" s="32">
        <f>'1_設計労務単価'!D28</f>
        <v>28800</v>
      </c>
      <c r="E31" s="32">
        <f>'1_設計労務単価'!F28*4</f>
        <v>104000</v>
      </c>
      <c r="F31" s="32">
        <f t="shared" si="4"/>
        <v>7968</v>
      </c>
      <c r="G31" s="33">
        <f t="shared" si="5"/>
        <v>518768</v>
      </c>
      <c r="H31" s="32">
        <f t="shared" si="1"/>
        <v>1729</v>
      </c>
      <c r="I31" s="34">
        <f t="shared" si="6"/>
        <v>-29</v>
      </c>
      <c r="J31" s="33">
        <f t="shared" si="7"/>
        <v>1700</v>
      </c>
      <c r="L31" s="91">
        <f t="shared" si="2"/>
        <v>469.22666666666669</v>
      </c>
    </row>
    <row r="32" spans="2:12" x14ac:dyDescent="0.15">
      <c r="B32" s="31" t="s">
        <v>29</v>
      </c>
      <c r="C32" s="32">
        <f t="shared" si="3"/>
        <v>378000</v>
      </c>
      <c r="D32" s="32">
        <f>'1_設計労務単価'!D29</f>
        <v>29100</v>
      </c>
      <c r="E32" s="32">
        <f>'1_設計労務単価'!F29*4</f>
        <v>105200</v>
      </c>
      <c r="F32" s="32">
        <f t="shared" si="4"/>
        <v>8058</v>
      </c>
      <c r="G32" s="33">
        <f t="shared" si="5"/>
        <v>520358</v>
      </c>
      <c r="H32" s="32">
        <f t="shared" si="1"/>
        <v>1734</v>
      </c>
      <c r="I32" s="34">
        <f t="shared" si="6"/>
        <v>-34</v>
      </c>
      <c r="J32" s="33">
        <f t="shared" si="7"/>
        <v>1700</v>
      </c>
      <c r="L32" s="91">
        <f t="shared" si="2"/>
        <v>474.52666666666664</v>
      </c>
    </row>
    <row r="33" spans="2:12" x14ac:dyDescent="0.15">
      <c r="B33" s="31" t="s">
        <v>30</v>
      </c>
      <c r="C33" s="32">
        <f t="shared" si="3"/>
        <v>378000</v>
      </c>
      <c r="D33" s="32">
        <f>'1_設計労務単価'!D30</f>
        <v>28700</v>
      </c>
      <c r="E33" s="32">
        <f>'1_設計労務単価'!F30*4</f>
        <v>102800</v>
      </c>
      <c r="F33" s="32">
        <f t="shared" si="4"/>
        <v>7890</v>
      </c>
      <c r="G33" s="33">
        <f t="shared" si="5"/>
        <v>517390</v>
      </c>
      <c r="H33" s="32">
        <f t="shared" si="1"/>
        <v>1724</v>
      </c>
      <c r="I33" s="34">
        <f t="shared" si="6"/>
        <v>-24</v>
      </c>
      <c r="J33" s="33">
        <f t="shared" si="7"/>
        <v>1700</v>
      </c>
      <c r="L33" s="91">
        <f t="shared" si="2"/>
        <v>464.63333333333333</v>
      </c>
    </row>
    <row r="34" spans="2:12" x14ac:dyDescent="0.15">
      <c r="B34" s="31" t="s">
        <v>31</v>
      </c>
      <c r="C34" s="32">
        <f t="shared" si="3"/>
        <v>378000</v>
      </c>
      <c r="D34" s="32">
        <f>'1_設計労務単価'!D31</f>
        <v>29800</v>
      </c>
      <c r="E34" s="32">
        <f>'1_設計労務単価'!F31*4</f>
        <v>109600</v>
      </c>
      <c r="F34" s="32">
        <f t="shared" si="4"/>
        <v>8364</v>
      </c>
      <c r="G34" s="33">
        <f t="shared" si="5"/>
        <v>525764</v>
      </c>
      <c r="H34" s="32">
        <f t="shared" si="1"/>
        <v>1752</v>
      </c>
      <c r="I34" s="34">
        <f t="shared" si="6"/>
        <v>-52</v>
      </c>
      <c r="J34" s="33">
        <f t="shared" si="7"/>
        <v>1700</v>
      </c>
      <c r="L34" s="91">
        <f t="shared" si="2"/>
        <v>492.54666666666668</v>
      </c>
    </row>
    <row r="35" spans="2:12" x14ac:dyDescent="0.15">
      <c r="B35" s="31" t="s">
        <v>32</v>
      </c>
      <c r="C35" s="32">
        <f t="shared" si="3"/>
        <v>378000</v>
      </c>
      <c r="D35" s="32">
        <f>'1_設計労務単価'!D32</f>
        <v>28300</v>
      </c>
      <c r="E35" s="32">
        <f>'1_設計労務単価'!F32*4</f>
        <v>98800</v>
      </c>
      <c r="F35" s="32">
        <f t="shared" si="4"/>
        <v>7626</v>
      </c>
      <c r="G35" s="33">
        <f t="shared" si="5"/>
        <v>512726</v>
      </c>
      <c r="H35" s="32">
        <f t="shared" si="1"/>
        <v>1709</v>
      </c>
      <c r="I35" s="34">
        <f t="shared" si="6"/>
        <v>-9</v>
      </c>
      <c r="J35" s="33">
        <f t="shared" si="7"/>
        <v>1700</v>
      </c>
      <c r="L35" s="91">
        <f t="shared" si="2"/>
        <v>449.08666666666664</v>
      </c>
    </row>
    <row r="36" spans="2:12" x14ac:dyDescent="0.15">
      <c r="B36" s="31" t="s">
        <v>33</v>
      </c>
      <c r="C36" s="32">
        <f t="shared" si="3"/>
        <v>378000</v>
      </c>
      <c r="D36" s="32">
        <f>'1_設計労務単価'!D33</f>
        <v>30000</v>
      </c>
      <c r="E36" s="32">
        <f>'1_設計労務単価'!F33*4</f>
        <v>110800</v>
      </c>
      <c r="F36" s="32">
        <f t="shared" si="4"/>
        <v>8448</v>
      </c>
      <c r="G36" s="33">
        <f t="shared" si="5"/>
        <v>527248</v>
      </c>
      <c r="H36" s="32">
        <f t="shared" si="1"/>
        <v>1757</v>
      </c>
      <c r="I36" s="34">
        <f t="shared" si="6"/>
        <v>-57</v>
      </c>
      <c r="J36" s="33">
        <f t="shared" si="7"/>
        <v>1700</v>
      </c>
      <c r="L36" s="91">
        <f t="shared" si="2"/>
        <v>497.49333333333334</v>
      </c>
    </row>
    <row r="37" spans="2:12" x14ac:dyDescent="0.15">
      <c r="B37" s="31" t="s">
        <v>34</v>
      </c>
      <c r="C37" s="32">
        <f t="shared" si="3"/>
        <v>378000</v>
      </c>
      <c r="D37" s="32">
        <f>'1_設計労務単価'!D34</f>
        <v>30000</v>
      </c>
      <c r="E37" s="32">
        <f>'1_設計労務単価'!F34*4</f>
        <v>106800</v>
      </c>
      <c r="F37" s="32">
        <f t="shared" si="4"/>
        <v>8208</v>
      </c>
      <c r="G37" s="33">
        <f t="shared" si="5"/>
        <v>523008</v>
      </c>
      <c r="H37" s="32">
        <f t="shared" si="1"/>
        <v>1743</v>
      </c>
      <c r="I37" s="34">
        <f t="shared" si="6"/>
        <v>-43</v>
      </c>
      <c r="J37" s="33">
        <f t="shared" si="7"/>
        <v>1700</v>
      </c>
      <c r="L37" s="91">
        <f t="shared" si="2"/>
        <v>483.36</v>
      </c>
    </row>
    <row r="38" spans="2:12" x14ac:dyDescent="0.15">
      <c r="B38" s="31" t="s">
        <v>35</v>
      </c>
      <c r="C38" s="32">
        <f t="shared" si="3"/>
        <v>378000</v>
      </c>
      <c r="D38" s="32">
        <f>'1_設計労務単価'!D35</f>
        <v>25200</v>
      </c>
      <c r="E38" s="32">
        <f>'1_設計労務単価'!F35*4</f>
        <v>91600</v>
      </c>
      <c r="F38" s="32">
        <f t="shared" si="4"/>
        <v>7008</v>
      </c>
      <c r="G38" s="33">
        <f t="shared" si="5"/>
        <v>501808</v>
      </c>
      <c r="H38" s="32">
        <f t="shared" si="1"/>
        <v>1672</v>
      </c>
      <c r="I38" s="34">
        <f t="shared" si="6"/>
        <v>-72</v>
      </c>
      <c r="J38" s="33">
        <f t="shared" si="7"/>
        <v>1600</v>
      </c>
      <c r="L38" s="91">
        <f t="shared" si="2"/>
        <v>412.69333333333333</v>
      </c>
    </row>
    <row r="39" spans="2:12" x14ac:dyDescent="0.15">
      <c r="B39" s="31" t="s">
        <v>36</v>
      </c>
      <c r="C39" s="32">
        <f t="shared" si="3"/>
        <v>378000</v>
      </c>
      <c r="D39" s="32">
        <f>'1_設計労務単価'!D36</f>
        <v>24200</v>
      </c>
      <c r="E39" s="32">
        <f>'1_設計労務単価'!F36*4</f>
        <v>92800</v>
      </c>
      <c r="F39" s="32">
        <f t="shared" si="4"/>
        <v>7020</v>
      </c>
      <c r="G39" s="33">
        <f t="shared" si="5"/>
        <v>502020</v>
      </c>
      <c r="H39" s="32">
        <f t="shared" si="1"/>
        <v>1673</v>
      </c>
      <c r="I39" s="34">
        <f t="shared" si="6"/>
        <v>-73</v>
      </c>
      <c r="J39" s="33">
        <f t="shared" si="7"/>
        <v>1600</v>
      </c>
      <c r="L39" s="91">
        <f t="shared" si="2"/>
        <v>413.4</v>
      </c>
    </row>
    <row r="40" spans="2:12" x14ac:dyDescent="0.15">
      <c r="B40" s="31" t="s">
        <v>37</v>
      </c>
      <c r="C40" s="32">
        <f t="shared" si="3"/>
        <v>378000</v>
      </c>
      <c r="D40" s="32">
        <f>'1_設計労務単価'!D37</f>
        <v>26100</v>
      </c>
      <c r="E40" s="32">
        <f>'1_設計労務単価'!F37*4</f>
        <v>99200</v>
      </c>
      <c r="F40" s="32">
        <f t="shared" si="4"/>
        <v>7518</v>
      </c>
      <c r="G40" s="33">
        <f t="shared" si="5"/>
        <v>510818</v>
      </c>
      <c r="H40" s="32">
        <f t="shared" si="1"/>
        <v>1702</v>
      </c>
      <c r="I40" s="34">
        <f t="shared" si="6"/>
        <v>-2</v>
      </c>
      <c r="J40" s="33">
        <f t="shared" si="7"/>
        <v>1700</v>
      </c>
      <c r="L40" s="91">
        <f t="shared" si="2"/>
        <v>442.72666666666669</v>
      </c>
    </row>
    <row r="41" spans="2:12" x14ac:dyDescent="0.15">
      <c r="B41" s="31" t="s">
        <v>38</v>
      </c>
      <c r="C41" s="32">
        <f t="shared" si="3"/>
        <v>378000</v>
      </c>
      <c r="D41" s="45">
        <f>'1_設計労務単価'!D38</f>
        <v>25200</v>
      </c>
      <c r="E41" s="45">
        <f>'1_設計労務単価'!F38*4</f>
        <v>100400</v>
      </c>
      <c r="F41" s="45">
        <f t="shared" si="4"/>
        <v>7536</v>
      </c>
      <c r="G41" s="33">
        <f t="shared" si="5"/>
        <v>511136</v>
      </c>
      <c r="H41" s="45">
        <f t="shared" si="1"/>
        <v>1703</v>
      </c>
      <c r="I41" s="34">
        <f t="shared" si="6"/>
        <v>-3</v>
      </c>
      <c r="J41" s="33">
        <f t="shared" si="7"/>
        <v>1700</v>
      </c>
      <c r="L41" s="91">
        <f t="shared" si="2"/>
        <v>443.78666666666669</v>
      </c>
    </row>
    <row r="42" spans="2:12" x14ac:dyDescent="0.15">
      <c r="B42" s="31" t="s">
        <v>39</v>
      </c>
      <c r="C42" s="32">
        <f t="shared" si="3"/>
        <v>378000</v>
      </c>
      <c r="D42" s="32">
        <f>'1_設計労務単価'!D39</f>
        <v>25600</v>
      </c>
      <c r="E42" s="32">
        <f>'1_設計労務単価'!F39*4</f>
        <v>92800</v>
      </c>
      <c r="F42" s="32">
        <f t="shared" si="4"/>
        <v>7104</v>
      </c>
      <c r="G42" s="33">
        <f t="shared" si="5"/>
        <v>503504</v>
      </c>
      <c r="H42" s="32">
        <f t="shared" si="1"/>
        <v>1678</v>
      </c>
      <c r="I42" s="34">
        <f t="shared" si="6"/>
        <v>-78</v>
      </c>
      <c r="J42" s="33">
        <f t="shared" si="7"/>
        <v>1600</v>
      </c>
      <c r="L42" s="91">
        <f t="shared" si="2"/>
        <v>418.34666666666669</v>
      </c>
    </row>
    <row r="43" spans="2:12" x14ac:dyDescent="0.15">
      <c r="B43" s="31" t="s">
        <v>40</v>
      </c>
      <c r="C43" s="32">
        <f t="shared" si="3"/>
        <v>378000</v>
      </c>
      <c r="D43" s="32">
        <f>'1_設計労務単価'!D40</f>
        <v>28000</v>
      </c>
      <c r="E43" s="32">
        <f>'1_設計労務単価'!F40*4</f>
        <v>99600</v>
      </c>
      <c r="F43" s="32">
        <f t="shared" si="4"/>
        <v>7656</v>
      </c>
      <c r="G43" s="33">
        <f t="shared" si="5"/>
        <v>513256</v>
      </c>
      <c r="H43" s="32">
        <f t="shared" si="1"/>
        <v>1710</v>
      </c>
      <c r="I43" s="34">
        <f t="shared" si="6"/>
        <v>-10</v>
      </c>
      <c r="J43" s="33">
        <f t="shared" si="7"/>
        <v>1700</v>
      </c>
      <c r="L43" s="91">
        <f t="shared" si="2"/>
        <v>450.85333333333335</v>
      </c>
    </row>
    <row r="44" spans="2:12" x14ac:dyDescent="0.15">
      <c r="B44" s="31" t="s">
        <v>41</v>
      </c>
      <c r="C44" s="32">
        <f t="shared" si="3"/>
        <v>378000</v>
      </c>
      <c r="D44" s="32">
        <f>'1_設計労務単価'!D41</f>
        <v>27900</v>
      </c>
      <c r="E44" s="32">
        <f>'1_設計労務単価'!F41*4</f>
        <v>103200</v>
      </c>
      <c r="F44" s="32">
        <f t="shared" si="4"/>
        <v>7866</v>
      </c>
      <c r="G44" s="33">
        <f t="shared" si="5"/>
        <v>516966</v>
      </c>
      <c r="H44" s="32">
        <f t="shared" si="1"/>
        <v>1723</v>
      </c>
      <c r="I44" s="34">
        <f t="shared" si="6"/>
        <v>-23</v>
      </c>
      <c r="J44" s="33">
        <f t="shared" si="7"/>
        <v>1700</v>
      </c>
      <c r="L44" s="91">
        <f t="shared" si="2"/>
        <v>463.22</v>
      </c>
    </row>
    <row r="45" spans="2:12" x14ac:dyDescent="0.15">
      <c r="B45" s="31" t="s">
        <v>42</v>
      </c>
      <c r="C45" s="32">
        <f t="shared" si="3"/>
        <v>378000</v>
      </c>
      <c r="D45" s="32">
        <f>'1_設計労務単価'!D42</f>
        <v>29200</v>
      </c>
      <c r="E45" s="32">
        <f>'1_設計労務単価'!F42*4</f>
        <v>97200</v>
      </c>
      <c r="F45" s="32">
        <f t="shared" si="4"/>
        <v>7584</v>
      </c>
      <c r="G45" s="33">
        <f t="shared" si="5"/>
        <v>511984</v>
      </c>
      <c r="H45" s="32">
        <f t="shared" si="1"/>
        <v>1706</v>
      </c>
      <c r="I45" s="34">
        <f t="shared" si="6"/>
        <v>-6</v>
      </c>
      <c r="J45" s="33">
        <f t="shared" si="7"/>
        <v>1700</v>
      </c>
      <c r="L45" s="91">
        <f t="shared" si="2"/>
        <v>446.61333333333334</v>
      </c>
    </row>
    <row r="46" spans="2:12" x14ac:dyDescent="0.15">
      <c r="B46" s="31" t="s">
        <v>43</v>
      </c>
      <c r="C46" s="32">
        <f t="shared" si="3"/>
        <v>378000</v>
      </c>
      <c r="D46" s="32">
        <f>'1_設計労務単価'!D43</f>
        <v>27300</v>
      </c>
      <c r="E46" s="32">
        <f>'1_設計労務単価'!F43*4</f>
        <v>95200</v>
      </c>
      <c r="F46" s="32">
        <f t="shared" si="4"/>
        <v>7350</v>
      </c>
      <c r="G46" s="33">
        <f t="shared" si="5"/>
        <v>507850</v>
      </c>
      <c r="H46" s="32">
        <f t="shared" si="1"/>
        <v>1692</v>
      </c>
      <c r="I46" s="34">
        <f t="shared" si="6"/>
        <v>-92</v>
      </c>
      <c r="J46" s="33">
        <f t="shared" si="7"/>
        <v>1600</v>
      </c>
      <c r="L46" s="91">
        <f t="shared" si="2"/>
        <v>432.83333333333331</v>
      </c>
    </row>
    <row r="47" spans="2:12" x14ac:dyDescent="0.15">
      <c r="B47" s="31" t="s">
        <v>44</v>
      </c>
      <c r="C47" s="32">
        <f t="shared" si="3"/>
        <v>378000</v>
      </c>
      <c r="D47" s="32">
        <f>'1_設計労務単価'!D44</f>
        <v>30100</v>
      </c>
      <c r="E47" s="32">
        <f>'1_設計労務単価'!F44*4</f>
        <v>106800</v>
      </c>
      <c r="F47" s="32">
        <f t="shared" si="4"/>
        <v>8214</v>
      </c>
      <c r="G47" s="33">
        <f t="shared" si="5"/>
        <v>523114</v>
      </c>
      <c r="H47" s="32">
        <f t="shared" si="1"/>
        <v>1743</v>
      </c>
      <c r="I47" s="34">
        <f t="shared" si="6"/>
        <v>-43</v>
      </c>
      <c r="J47" s="33">
        <f t="shared" si="7"/>
        <v>1700</v>
      </c>
      <c r="L47" s="91">
        <f t="shared" si="2"/>
        <v>483.71333333333331</v>
      </c>
    </row>
    <row r="48" spans="2:12" x14ac:dyDescent="0.15">
      <c r="B48" s="31" t="s">
        <v>45</v>
      </c>
      <c r="C48" s="32">
        <f t="shared" si="3"/>
        <v>378000</v>
      </c>
      <c r="D48" s="32">
        <f>'1_設計労務単価'!D45</f>
        <v>28800</v>
      </c>
      <c r="E48" s="32">
        <f>'1_設計労務単価'!F45*4</f>
        <v>94400</v>
      </c>
      <c r="F48" s="32">
        <f t="shared" si="4"/>
        <v>7392</v>
      </c>
      <c r="G48" s="33">
        <f t="shared" si="5"/>
        <v>508592</v>
      </c>
      <c r="H48" s="32">
        <f t="shared" si="1"/>
        <v>1695</v>
      </c>
      <c r="I48" s="34">
        <f t="shared" si="6"/>
        <v>-95</v>
      </c>
      <c r="J48" s="33">
        <f t="shared" si="7"/>
        <v>1600</v>
      </c>
      <c r="L48" s="91">
        <f t="shared" si="2"/>
        <v>435.30666666666667</v>
      </c>
    </row>
    <row r="49" spans="2:12" x14ac:dyDescent="0.15">
      <c r="B49" s="31" t="s">
        <v>46</v>
      </c>
      <c r="C49" s="32">
        <f t="shared" si="3"/>
        <v>378000</v>
      </c>
      <c r="D49" s="32">
        <f>'1_設計労務単価'!D46</f>
        <v>28300</v>
      </c>
      <c r="E49" s="32">
        <f>'1_設計労務単価'!F46*4</f>
        <v>98400</v>
      </c>
      <c r="F49" s="32">
        <f t="shared" si="4"/>
        <v>7602</v>
      </c>
      <c r="G49" s="33">
        <f t="shared" si="5"/>
        <v>512302</v>
      </c>
      <c r="H49" s="32">
        <f t="shared" si="1"/>
        <v>1707</v>
      </c>
      <c r="I49" s="34">
        <f t="shared" si="6"/>
        <v>-7</v>
      </c>
      <c r="J49" s="33">
        <f t="shared" si="7"/>
        <v>1700</v>
      </c>
      <c r="L49" s="91">
        <f t="shared" si="2"/>
        <v>447.67333333333335</v>
      </c>
    </row>
    <row r="50" spans="2:12" x14ac:dyDescent="0.15">
      <c r="B50" s="31" t="s">
        <v>47</v>
      </c>
      <c r="C50" s="32">
        <f t="shared" si="3"/>
        <v>378000</v>
      </c>
      <c r="D50" s="32">
        <f>'1_設計労務単価'!D47</f>
        <v>29400</v>
      </c>
      <c r="E50" s="32">
        <f>'1_設計労務単価'!F47*4</f>
        <v>100400</v>
      </c>
      <c r="F50" s="32">
        <f t="shared" si="4"/>
        <v>7788</v>
      </c>
      <c r="G50" s="33">
        <f t="shared" si="5"/>
        <v>515588</v>
      </c>
      <c r="H50" s="32">
        <f t="shared" si="1"/>
        <v>1718</v>
      </c>
      <c r="I50" s="34">
        <f t="shared" si="6"/>
        <v>-18</v>
      </c>
      <c r="J50" s="33">
        <f t="shared" si="7"/>
        <v>1700</v>
      </c>
      <c r="L50" s="91">
        <f t="shared" si="2"/>
        <v>458.62666666666667</v>
      </c>
    </row>
    <row r="51" spans="2:12" x14ac:dyDescent="0.15">
      <c r="B51" s="31" t="s">
        <v>48</v>
      </c>
      <c r="C51" s="32">
        <f t="shared" si="3"/>
        <v>378000</v>
      </c>
      <c r="D51" s="32">
        <f>'1_設計労務単価'!D48</f>
        <v>29500</v>
      </c>
      <c r="E51" s="32">
        <f>'1_設計労務単価'!F48*4</f>
        <v>95600</v>
      </c>
      <c r="F51" s="32">
        <f t="shared" si="4"/>
        <v>7506</v>
      </c>
      <c r="G51" s="33">
        <f t="shared" si="5"/>
        <v>510606</v>
      </c>
      <c r="H51" s="32">
        <f t="shared" si="1"/>
        <v>1702</v>
      </c>
      <c r="I51" s="34">
        <f t="shared" si="6"/>
        <v>-2</v>
      </c>
      <c r="J51" s="33">
        <f t="shared" si="7"/>
        <v>1700</v>
      </c>
      <c r="L51" s="91">
        <f t="shared" si="2"/>
        <v>442.02</v>
      </c>
    </row>
    <row r="52" spans="2:12" x14ac:dyDescent="0.15">
      <c r="B52" s="31" t="s">
        <v>49</v>
      </c>
      <c r="C52" s="32">
        <f t="shared" si="3"/>
        <v>378000</v>
      </c>
      <c r="D52" s="32">
        <f>'1_設計労務単価'!D49</f>
        <v>30100</v>
      </c>
      <c r="E52" s="32">
        <f>'1_設計労務単価'!F49*4</f>
        <v>106800</v>
      </c>
      <c r="F52" s="32">
        <f t="shared" si="4"/>
        <v>8214</v>
      </c>
      <c r="G52" s="33">
        <f t="shared" si="5"/>
        <v>523114</v>
      </c>
      <c r="H52" s="32">
        <f t="shared" si="1"/>
        <v>1743</v>
      </c>
      <c r="I52" s="34">
        <f t="shared" si="6"/>
        <v>-43</v>
      </c>
      <c r="J52" s="33">
        <f t="shared" si="7"/>
        <v>1700</v>
      </c>
      <c r="L52" s="91">
        <f t="shared" si="2"/>
        <v>483.71333333333331</v>
      </c>
    </row>
    <row r="53" spans="2:12" x14ac:dyDescent="0.15">
      <c r="B53" s="31" t="s">
        <v>50</v>
      </c>
      <c r="C53" s="32">
        <f t="shared" si="3"/>
        <v>378000</v>
      </c>
      <c r="D53" s="32">
        <f>'1_設計労務単価'!D50</f>
        <v>32400</v>
      </c>
      <c r="E53" s="32">
        <f>'1_設計労務単価'!F50*4</f>
        <v>116800</v>
      </c>
      <c r="F53" s="32">
        <f t="shared" si="4"/>
        <v>8952</v>
      </c>
      <c r="G53" s="33">
        <f t="shared" si="5"/>
        <v>536152</v>
      </c>
      <c r="H53" s="32">
        <f t="shared" si="1"/>
        <v>1787</v>
      </c>
      <c r="I53" s="34">
        <f t="shared" si="6"/>
        <v>-87</v>
      </c>
      <c r="J53" s="33">
        <f t="shared" si="7"/>
        <v>1700</v>
      </c>
      <c r="L53" s="91">
        <f t="shared" si="2"/>
        <v>527.17333333333329</v>
      </c>
    </row>
    <row r="54" spans="2:12" x14ac:dyDescent="0.15">
      <c r="B54" s="31" t="s">
        <v>51</v>
      </c>
      <c r="C54" s="32">
        <f t="shared" si="3"/>
        <v>378000</v>
      </c>
      <c r="D54" s="32">
        <f>'1_設計労務単価'!D51</f>
        <v>31600</v>
      </c>
      <c r="E54" s="32">
        <f>'1_設計労務単価'!F51*4</f>
        <v>104800</v>
      </c>
      <c r="F54" s="32">
        <f t="shared" si="4"/>
        <v>8184</v>
      </c>
      <c r="G54" s="33">
        <f t="shared" si="5"/>
        <v>522584</v>
      </c>
      <c r="H54" s="32">
        <f t="shared" si="1"/>
        <v>1741</v>
      </c>
      <c r="I54" s="34">
        <f t="shared" si="6"/>
        <v>-41</v>
      </c>
      <c r="J54" s="33">
        <f t="shared" si="7"/>
        <v>1700</v>
      </c>
      <c r="L54" s="91">
        <f t="shared" si="2"/>
        <v>481.94666666666666</v>
      </c>
    </row>
    <row r="55" spans="2:12" s="40" customFormat="1" x14ac:dyDescent="0.15">
      <c r="B55" s="133" t="s">
        <v>99</v>
      </c>
      <c r="C55" s="134"/>
      <c r="D55" s="134"/>
      <c r="E55" s="134"/>
      <c r="F55" s="134"/>
      <c r="G55" s="134"/>
      <c r="H55" s="39">
        <f t="shared" ref="H55" si="8">AVERAGE(H8:H54)</f>
        <v>1742.7659574468084</v>
      </c>
      <c r="I55" s="39"/>
      <c r="J55" s="39"/>
      <c r="L55" s="39">
        <f t="shared" ref="L55" si="9">AVERAGE(L8:L54)</f>
        <v>483.26978723404255</v>
      </c>
    </row>
  </sheetData>
  <mergeCells count="8">
    <mergeCell ref="B5:B6"/>
    <mergeCell ref="B55:G55"/>
    <mergeCell ref="D5:E5"/>
    <mergeCell ref="J5:J6"/>
    <mergeCell ref="I5:I6"/>
    <mergeCell ref="H5:H6"/>
    <mergeCell ref="G5:G6"/>
    <mergeCell ref="C5:C6"/>
  </mergeCells>
  <phoneticPr fontId="2"/>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56"/>
  <sheetViews>
    <sheetView zoomScale="75" zoomScaleNormal="75" workbookViewId="0">
      <pane ySplit="1320" topLeftCell="A7"/>
      <selection activeCell="A5" sqref="A5"/>
      <selection pane="bottomLeft" activeCell="L9" sqref="L9"/>
    </sheetView>
  </sheetViews>
  <sheetFormatPr defaultRowHeight="12" x14ac:dyDescent="0.15"/>
  <cols>
    <col min="2" max="10" width="18.7109375" customWidth="1"/>
    <col min="12" max="12" width="9.140625" style="47"/>
  </cols>
  <sheetData>
    <row r="1" spans="2:13" ht="14.25" x14ac:dyDescent="0.15">
      <c r="B1" s="41" t="s">
        <v>103</v>
      </c>
    </row>
    <row r="3" spans="2:13" x14ac:dyDescent="0.15">
      <c r="B3" s="28" t="s">
        <v>95</v>
      </c>
      <c r="C3" s="43">
        <v>300</v>
      </c>
      <c r="D3" t="s">
        <v>1</v>
      </c>
      <c r="E3" s="28" t="s">
        <v>88</v>
      </c>
      <c r="F3" s="44">
        <v>0.3</v>
      </c>
      <c r="G3" t="s">
        <v>96</v>
      </c>
      <c r="H3" s="28" t="s">
        <v>3</v>
      </c>
      <c r="I3" s="43">
        <v>10</v>
      </c>
      <c r="J3" t="s">
        <v>81</v>
      </c>
      <c r="K3" s="92" t="s">
        <v>152</v>
      </c>
      <c r="L3" s="94">
        <v>8000</v>
      </c>
      <c r="M3" s="92" t="s">
        <v>153</v>
      </c>
    </row>
    <row r="5" spans="2:13" x14ac:dyDescent="0.15">
      <c r="B5" s="131" t="s">
        <v>2</v>
      </c>
      <c r="C5" s="131" t="s">
        <v>89</v>
      </c>
      <c r="D5" s="135" t="s">
        <v>90</v>
      </c>
      <c r="E5" s="136"/>
      <c r="F5" s="37" t="s">
        <v>91</v>
      </c>
      <c r="G5" s="131" t="s">
        <v>101</v>
      </c>
      <c r="H5" s="131" t="s">
        <v>92</v>
      </c>
      <c r="I5" s="131" t="s">
        <v>0</v>
      </c>
      <c r="J5" s="131" t="s">
        <v>93</v>
      </c>
      <c r="L5" s="92" t="s">
        <v>151</v>
      </c>
    </row>
    <row r="6" spans="2:13" x14ac:dyDescent="0.15">
      <c r="B6" s="132"/>
      <c r="C6" s="132"/>
      <c r="D6" s="35" t="s">
        <v>104</v>
      </c>
      <c r="E6" s="36" t="s">
        <v>114</v>
      </c>
      <c r="F6" s="38" t="s">
        <v>87</v>
      </c>
      <c r="G6" s="132"/>
      <c r="H6" s="132"/>
      <c r="I6" s="132"/>
      <c r="J6" s="132"/>
    </row>
    <row r="7" spans="2:13" x14ac:dyDescent="0.15">
      <c r="B7" s="66" t="s">
        <v>105</v>
      </c>
      <c r="C7" s="67">
        <f>C8</f>
        <v>792000.00000000012</v>
      </c>
      <c r="D7" s="68">
        <f>30000*2</f>
        <v>60000</v>
      </c>
      <c r="E7" s="69">
        <f>22000*8</f>
        <v>176000</v>
      </c>
      <c r="F7" s="69">
        <f>ROUNDDOWN((D7+E7)*0.06,0)</f>
        <v>14160</v>
      </c>
      <c r="G7" s="70">
        <f>SUM(C7+D7+E7+F7)</f>
        <v>1042160.0000000001</v>
      </c>
      <c r="H7" s="69">
        <f t="shared" ref="H7:H54" si="0">ROUNDDOWN(G7/$C$3,0)</f>
        <v>3473</v>
      </c>
      <c r="I7" s="71">
        <f>J7-H7</f>
        <v>-73</v>
      </c>
      <c r="J7" s="70">
        <f>ROUNDDOWN(H7,-2)</f>
        <v>3400</v>
      </c>
      <c r="L7" s="91">
        <f>(G7-C7)/$C$3</f>
        <v>833.86666666666667</v>
      </c>
    </row>
    <row r="8" spans="2:13" x14ac:dyDescent="0.15">
      <c r="B8" s="31" t="s">
        <v>5</v>
      </c>
      <c r="C8" s="32">
        <f>$C$3*$F$3*(1+($I$3/100))*$L$3</f>
        <v>792000.00000000012</v>
      </c>
      <c r="D8" s="32">
        <f>'1_設計労務単価'!D5*2</f>
        <v>55600</v>
      </c>
      <c r="E8" s="32">
        <f>'1_設計労務単価'!E5*8</f>
        <v>249600</v>
      </c>
      <c r="F8" s="32">
        <f>ROUNDDOWN((D8+E8)*0.06,0)</f>
        <v>18312</v>
      </c>
      <c r="G8" s="33">
        <f>SUM(C8+D8+E8+F8)</f>
        <v>1115512</v>
      </c>
      <c r="H8" s="32">
        <f t="shared" si="0"/>
        <v>3718</v>
      </c>
      <c r="I8" s="34">
        <f>J8-H8</f>
        <v>-18</v>
      </c>
      <c r="J8" s="33">
        <f>ROUNDDOWN(H8,-2)</f>
        <v>3700</v>
      </c>
      <c r="L8" s="91">
        <f t="shared" ref="L8:L54" si="1">(G8-C8)/$C$3</f>
        <v>1078.373333333333</v>
      </c>
    </row>
    <row r="9" spans="2:13" x14ac:dyDescent="0.15">
      <c r="B9" s="31" t="s">
        <v>6</v>
      </c>
      <c r="C9" s="32">
        <f t="shared" ref="C9:C54" si="2">$C$3*$F$3*(1+($I$3/100))*$L$3</f>
        <v>792000.00000000012</v>
      </c>
      <c r="D9" s="32">
        <f>'1_設計労務単価'!D6*2</f>
        <v>66400</v>
      </c>
      <c r="E9" s="42">
        <f>'1_設計労務単価'!F6*8</f>
        <v>235200</v>
      </c>
      <c r="F9" s="32">
        <f t="shared" ref="F9:F54" si="3">ROUNDDOWN((D9+E9)*0.06,0)</f>
        <v>18096</v>
      </c>
      <c r="G9" s="33">
        <f t="shared" ref="G9:G54" si="4">SUM(C9+D9+E9+F9)</f>
        <v>1111696</v>
      </c>
      <c r="H9" s="32">
        <f t="shared" si="0"/>
        <v>3705</v>
      </c>
      <c r="I9" s="34">
        <f t="shared" ref="I9:I54" si="5">J9-H9</f>
        <v>-5</v>
      </c>
      <c r="J9" s="33">
        <f t="shared" ref="J9:J54" si="6">ROUNDDOWN(H9,-2)</f>
        <v>3700</v>
      </c>
      <c r="L9" s="91">
        <f t="shared" si="1"/>
        <v>1065.653333333333</v>
      </c>
    </row>
    <row r="10" spans="2:13" x14ac:dyDescent="0.15">
      <c r="B10" s="31" t="s">
        <v>7</v>
      </c>
      <c r="C10" s="32">
        <f t="shared" si="2"/>
        <v>792000.00000000012</v>
      </c>
      <c r="D10" s="32">
        <f>'1_設計労務単価'!D7*2</f>
        <v>65800</v>
      </c>
      <c r="E10" s="32">
        <f>'1_設計労務単価'!E7*8</f>
        <v>222400</v>
      </c>
      <c r="F10" s="32">
        <f t="shared" si="3"/>
        <v>17292</v>
      </c>
      <c r="G10" s="33">
        <f t="shared" si="4"/>
        <v>1097492</v>
      </c>
      <c r="H10" s="32">
        <f t="shared" si="0"/>
        <v>3658</v>
      </c>
      <c r="I10" s="34">
        <f t="shared" si="5"/>
        <v>-58</v>
      </c>
      <c r="J10" s="33">
        <f t="shared" si="6"/>
        <v>3600</v>
      </c>
      <c r="L10" s="91">
        <f t="shared" si="1"/>
        <v>1018.3066666666663</v>
      </c>
    </row>
    <row r="11" spans="2:13" x14ac:dyDescent="0.15">
      <c r="B11" s="31" t="s">
        <v>8</v>
      </c>
      <c r="C11" s="32">
        <f t="shared" si="2"/>
        <v>792000.00000000012</v>
      </c>
      <c r="D11" s="32">
        <f>'1_設計労務単価'!D8*2</f>
        <v>65800</v>
      </c>
      <c r="E11" s="32">
        <f>'1_設計労務単価'!E8*8</f>
        <v>242400</v>
      </c>
      <c r="F11" s="32">
        <f t="shared" si="3"/>
        <v>18492</v>
      </c>
      <c r="G11" s="33">
        <f t="shared" si="4"/>
        <v>1118692</v>
      </c>
      <c r="H11" s="32">
        <f t="shared" si="0"/>
        <v>3728</v>
      </c>
      <c r="I11" s="34">
        <f t="shared" si="5"/>
        <v>-28</v>
      </c>
      <c r="J11" s="33">
        <f t="shared" si="6"/>
        <v>3700</v>
      </c>
      <c r="L11" s="91">
        <f t="shared" si="1"/>
        <v>1088.9733333333329</v>
      </c>
    </row>
    <row r="12" spans="2:13" x14ac:dyDescent="0.15">
      <c r="B12" s="31" t="s">
        <v>9</v>
      </c>
      <c r="C12" s="32">
        <f t="shared" si="2"/>
        <v>792000.00000000012</v>
      </c>
      <c r="D12" s="32">
        <f>'1_設計労務単価'!D9*2</f>
        <v>68800</v>
      </c>
      <c r="E12" s="32">
        <f>'1_設計労務単価'!E9*8</f>
        <v>228800</v>
      </c>
      <c r="F12" s="32">
        <f t="shared" si="3"/>
        <v>17856</v>
      </c>
      <c r="G12" s="33">
        <f t="shared" si="4"/>
        <v>1107456</v>
      </c>
      <c r="H12" s="32">
        <f t="shared" si="0"/>
        <v>3691</v>
      </c>
      <c r="I12" s="34">
        <f t="shared" si="5"/>
        <v>-91</v>
      </c>
      <c r="J12" s="33">
        <f t="shared" si="6"/>
        <v>3600</v>
      </c>
      <c r="L12" s="91">
        <f t="shared" si="1"/>
        <v>1051.5199999999995</v>
      </c>
    </row>
    <row r="13" spans="2:13" x14ac:dyDescent="0.15">
      <c r="B13" s="31" t="s">
        <v>10</v>
      </c>
      <c r="C13" s="32">
        <f t="shared" si="2"/>
        <v>792000.00000000012</v>
      </c>
      <c r="D13" s="32">
        <f>'1_設計労務単価'!D10*2</f>
        <v>64600</v>
      </c>
      <c r="E13" s="32">
        <f>'1_設計労務単価'!E10*8</f>
        <v>256800</v>
      </c>
      <c r="F13" s="32">
        <f t="shared" si="3"/>
        <v>19284</v>
      </c>
      <c r="G13" s="33">
        <f t="shared" si="4"/>
        <v>1132684</v>
      </c>
      <c r="H13" s="32">
        <f t="shared" si="0"/>
        <v>3775</v>
      </c>
      <c r="I13" s="34">
        <f t="shared" si="5"/>
        <v>-75</v>
      </c>
      <c r="J13" s="33">
        <f t="shared" si="6"/>
        <v>3700</v>
      </c>
      <c r="L13" s="91">
        <f t="shared" si="1"/>
        <v>1135.613333333333</v>
      </c>
    </row>
    <row r="14" spans="2:13" x14ac:dyDescent="0.15">
      <c r="B14" s="31" t="s">
        <v>11</v>
      </c>
      <c r="C14" s="32">
        <f t="shared" si="2"/>
        <v>792000.00000000012</v>
      </c>
      <c r="D14" s="32">
        <f>'1_設計労務単価'!D11*2</f>
        <v>60400</v>
      </c>
      <c r="E14" s="32">
        <f>'1_設計労務単価'!E11*8</f>
        <v>252000</v>
      </c>
      <c r="F14" s="32">
        <f t="shared" si="3"/>
        <v>18744</v>
      </c>
      <c r="G14" s="33">
        <f t="shared" si="4"/>
        <v>1123144</v>
      </c>
      <c r="H14" s="32">
        <f t="shared" si="0"/>
        <v>3743</v>
      </c>
      <c r="I14" s="34">
        <f t="shared" si="5"/>
        <v>-43</v>
      </c>
      <c r="J14" s="33">
        <f t="shared" si="6"/>
        <v>3700</v>
      </c>
      <c r="L14" s="91">
        <f t="shared" si="1"/>
        <v>1103.813333333333</v>
      </c>
    </row>
    <row r="15" spans="2:13" x14ac:dyDescent="0.15">
      <c r="B15" s="31" t="s">
        <v>12</v>
      </c>
      <c r="C15" s="32">
        <f t="shared" si="2"/>
        <v>792000.00000000012</v>
      </c>
      <c r="D15" s="32">
        <f>'1_設計労務単価'!D12*2</f>
        <v>60000</v>
      </c>
      <c r="E15" s="32">
        <f>'1_設計労務単価'!E12*8</f>
        <v>256000</v>
      </c>
      <c r="F15" s="32">
        <f t="shared" si="3"/>
        <v>18960</v>
      </c>
      <c r="G15" s="33">
        <f t="shared" si="4"/>
        <v>1126960</v>
      </c>
      <c r="H15" s="32">
        <f t="shared" si="0"/>
        <v>3756</v>
      </c>
      <c r="I15" s="34">
        <f t="shared" si="5"/>
        <v>-56</v>
      </c>
      <c r="J15" s="33">
        <f t="shared" si="6"/>
        <v>3700</v>
      </c>
      <c r="L15" s="91">
        <f t="shared" si="1"/>
        <v>1116.5333333333328</v>
      </c>
    </row>
    <row r="16" spans="2:13" x14ac:dyDescent="0.15">
      <c r="B16" s="31" t="s">
        <v>13</v>
      </c>
      <c r="C16" s="32">
        <f t="shared" si="2"/>
        <v>792000.00000000012</v>
      </c>
      <c r="D16" s="32">
        <f>'1_設計労務単価'!D13*2</f>
        <v>60600</v>
      </c>
      <c r="E16" s="32">
        <f>'1_設計労務単価'!E13*8</f>
        <v>269600</v>
      </c>
      <c r="F16" s="32">
        <f t="shared" si="3"/>
        <v>19812</v>
      </c>
      <c r="G16" s="33">
        <f t="shared" si="4"/>
        <v>1142012</v>
      </c>
      <c r="H16" s="32">
        <f t="shared" si="0"/>
        <v>3806</v>
      </c>
      <c r="I16" s="34">
        <f t="shared" si="5"/>
        <v>-6</v>
      </c>
      <c r="J16" s="33">
        <f t="shared" si="6"/>
        <v>3800</v>
      </c>
      <c r="L16" s="91">
        <f t="shared" si="1"/>
        <v>1166.7066666666663</v>
      </c>
    </row>
    <row r="17" spans="2:12" x14ac:dyDescent="0.15">
      <c r="B17" s="31" t="s">
        <v>14</v>
      </c>
      <c r="C17" s="32">
        <f t="shared" si="2"/>
        <v>792000.00000000012</v>
      </c>
      <c r="D17" s="32">
        <f>'1_設計労務単価'!D14*2</f>
        <v>60200</v>
      </c>
      <c r="E17" s="32">
        <f>'1_設計労務単価'!E14*8</f>
        <v>244800</v>
      </c>
      <c r="F17" s="32">
        <f t="shared" si="3"/>
        <v>18300</v>
      </c>
      <c r="G17" s="33">
        <f t="shared" si="4"/>
        <v>1115300</v>
      </c>
      <c r="H17" s="32">
        <f t="shared" si="0"/>
        <v>3717</v>
      </c>
      <c r="I17" s="34">
        <f t="shared" si="5"/>
        <v>-17</v>
      </c>
      <c r="J17" s="33">
        <f t="shared" si="6"/>
        <v>3700</v>
      </c>
      <c r="L17" s="91">
        <f t="shared" si="1"/>
        <v>1077.6666666666663</v>
      </c>
    </row>
    <row r="18" spans="2:12" x14ac:dyDescent="0.15">
      <c r="B18" s="31" t="s">
        <v>15</v>
      </c>
      <c r="C18" s="32">
        <f t="shared" si="2"/>
        <v>792000.00000000012</v>
      </c>
      <c r="D18" s="32">
        <f>'1_設計労務単価'!D15*2</f>
        <v>60800</v>
      </c>
      <c r="E18" s="32">
        <f>'1_設計労務単価'!E15*8</f>
        <v>276000</v>
      </c>
      <c r="F18" s="32">
        <f t="shared" si="3"/>
        <v>20208</v>
      </c>
      <c r="G18" s="33">
        <f t="shared" si="4"/>
        <v>1149008</v>
      </c>
      <c r="H18" s="32">
        <f t="shared" si="0"/>
        <v>3830</v>
      </c>
      <c r="I18" s="34">
        <f t="shared" si="5"/>
        <v>-30</v>
      </c>
      <c r="J18" s="33">
        <f t="shared" si="6"/>
        <v>3800</v>
      </c>
      <c r="L18" s="91">
        <f t="shared" si="1"/>
        <v>1190.0266666666662</v>
      </c>
    </row>
    <row r="19" spans="2:12" x14ac:dyDescent="0.15">
      <c r="B19" s="31" t="s">
        <v>16</v>
      </c>
      <c r="C19" s="32">
        <f t="shared" si="2"/>
        <v>792000.00000000012</v>
      </c>
      <c r="D19" s="32">
        <f>'1_設計労務単価'!D16*2</f>
        <v>62400</v>
      </c>
      <c r="E19" s="32">
        <f>'1_設計労務単価'!E16*8</f>
        <v>277600</v>
      </c>
      <c r="F19" s="32">
        <f t="shared" si="3"/>
        <v>20400</v>
      </c>
      <c r="G19" s="33">
        <f t="shared" si="4"/>
        <v>1152400</v>
      </c>
      <c r="H19" s="32">
        <f t="shared" si="0"/>
        <v>3841</v>
      </c>
      <c r="I19" s="34">
        <f t="shared" si="5"/>
        <v>-41</v>
      </c>
      <c r="J19" s="33">
        <f t="shared" si="6"/>
        <v>3800</v>
      </c>
      <c r="L19" s="91">
        <f t="shared" si="1"/>
        <v>1201.333333333333</v>
      </c>
    </row>
    <row r="20" spans="2:12" x14ac:dyDescent="0.15">
      <c r="B20" s="31" t="s">
        <v>17</v>
      </c>
      <c r="C20" s="32">
        <f t="shared" si="2"/>
        <v>792000.00000000012</v>
      </c>
      <c r="D20" s="32">
        <f>'1_設計労務単価'!D17*2</f>
        <v>64800</v>
      </c>
      <c r="E20" s="32">
        <f>'1_設計労務単価'!E17*8</f>
        <v>288800</v>
      </c>
      <c r="F20" s="32">
        <f t="shared" si="3"/>
        <v>21216</v>
      </c>
      <c r="G20" s="33">
        <f t="shared" si="4"/>
        <v>1166816</v>
      </c>
      <c r="H20" s="32">
        <f t="shared" si="0"/>
        <v>3889</v>
      </c>
      <c r="I20" s="34">
        <f t="shared" si="5"/>
        <v>-89</v>
      </c>
      <c r="J20" s="33">
        <f t="shared" si="6"/>
        <v>3800</v>
      </c>
      <c r="L20" s="91">
        <f t="shared" si="1"/>
        <v>1249.3866666666663</v>
      </c>
    </row>
    <row r="21" spans="2:12" x14ac:dyDescent="0.15">
      <c r="B21" s="31" t="s">
        <v>18</v>
      </c>
      <c r="C21" s="32">
        <f t="shared" si="2"/>
        <v>792000.00000000012</v>
      </c>
      <c r="D21" s="32">
        <f>'1_設計労務単価'!D18*2</f>
        <v>65200</v>
      </c>
      <c r="E21" s="32">
        <f>'1_設計労務単価'!E18*8</f>
        <v>262400</v>
      </c>
      <c r="F21" s="32">
        <f t="shared" si="3"/>
        <v>19656</v>
      </c>
      <c r="G21" s="33">
        <f t="shared" si="4"/>
        <v>1139256</v>
      </c>
      <c r="H21" s="32">
        <f t="shared" si="0"/>
        <v>3797</v>
      </c>
      <c r="I21" s="34">
        <f t="shared" si="5"/>
        <v>-97</v>
      </c>
      <c r="J21" s="33">
        <f t="shared" si="6"/>
        <v>3700</v>
      </c>
      <c r="L21" s="91">
        <f t="shared" si="1"/>
        <v>1157.5199999999995</v>
      </c>
    </row>
    <row r="22" spans="2:12" x14ac:dyDescent="0.15">
      <c r="B22" s="31" t="s">
        <v>19</v>
      </c>
      <c r="C22" s="32">
        <f t="shared" si="2"/>
        <v>792000.00000000012</v>
      </c>
      <c r="D22" s="32">
        <f>'1_設計労務単価'!D19*2</f>
        <v>62000</v>
      </c>
      <c r="E22" s="32">
        <f>'1_設計労務単価'!E19*8</f>
        <v>259200</v>
      </c>
      <c r="F22" s="32">
        <f t="shared" si="3"/>
        <v>19272</v>
      </c>
      <c r="G22" s="33">
        <f t="shared" si="4"/>
        <v>1132472</v>
      </c>
      <c r="H22" s="32">
        <f t="shared" si="0"/>
        <v>3774</v>
      </c>
      <c r="I22" s="34">
        <f t="shared" si="5"/>
        <v>-74</v>
      </c>
      <c r="J22" s="33">
        <f t="shared" si="6"/>
        <v>3700</v>
      </c>
      <c r="L22" s="91">
        <f t="shared" si="1"/>
        <v>1134.9066666666663</v>
      </c>
    </row>
    <row r="23" spans="2:12" x14ac:dyDescent="0.15">
      <c r="B23" s="31" t="s">
        <v>20</v>
      </c>
      <c r="C23" s="32">
        <f t="shared" si="2"/>
        <v>792000.00000000012</v>
      </c>
      <c r="D23" s="32">
        <f>'1_設計労務単価'!D20*2</f>
        <v>59800</v>
      </c>
      <c r="E23" s="32">
        <f>'1_設計労務単価'!E20*8</f>
        <v>240000</v>
      </c>
      <c r="F23" s="32">
        <f t="shared" si="3"/>
        <v>17988</v>
      </c>
      <c r="G23" s="33">
        <f t="shared" si="4"/>
        <v>1109788</v>
      </c>
      <c r="H23" s="32">
        <f t="shared" si="0"/>
        <v>3699</v>
      </c>
      <c r="I23" s="34">
        <f t="shared" si="5"/>
        <v>-99</v>
      </c>
      <c r="J23" s="33">
        <f t="shared" si="6"/>
        <v>3600</v>
      </c>
      <c r="L23" s="91">
        <f t="shared" si="1"/>
        <v>1059.2933333333328</v>
      </c>
    </row>
    <row r="24" spans="2:12" x14ac:dyDescent="0.15">
      <c r="B24" s="31" t="s">
        <v>21</v>
      </c>
      <c r="C24" s="32">
        <f t="shared" si="2"/>
        <v>792000.00000000012</v>
      </c>
      <c r="D24" s="32">
        <f>'1_設計労務単価'!D21*2</f>
        <v>56000</v>
      </c>
      <c r="E24" s="32">
        <f>'1_設計労務単価'!E21*8</f>
        <v>222400</v>
      </c>
      <c r="F24" s="32">
        <f t="shared" si="3"/>
        <v>16704</v>
      </c>
      <c r="G24" s="33">
        <f t="shared" si="4"/>
        <v>1087104</v>
      </c>
      <c r="H24" s="32">
        <f t="shared" si="0"/>
        <v>3623</v>
      </c>
      <c r="I24" s="34">
        <f t="shared" si="5"/>
        <v>-23</v>
      </c>
      <c r="J24" s="33">
        <f t="shared" si="6"/>
        <v>3600</v>
      </c>
      <c r="L24" s="91">
        <f t="shared" si="1"/>
        <v>983.67999999999961</v>
      </c>
    </row>
    <row r="25" spans="2:12" x14ac:dyDescent="0.15">
      <c r="B25" s="31" t="s">
        <v>22</v>
      </c>
      <c r="C25" s="32">
        <f t="shared" si="2"/>
        <v>792000.00000000012</v>
      </c>
      <c r="D25" s="32">
        <f>'1_設計労務単価'!D22*2</f>
        <v>59800</v>
      </c>
      <c r="E25" s="42">
        <f>'1_設計労務単価'!F22*8</f>
        <v>247200</v>
      </c>
      <c r="F25" s="32">
        <f t="shared" si="3"/>
        <v>18420</v>
      </c>
      <c r="G25" s="33">
        <f t="shared" si="4"/>
        <v>1117420</v>
      </c>
      <c r="H25" s="32">
        <f t="shared" si="0"/>
        <v>3724</v>
      </c>
      <c r="I25" s="34">
        <f t="shared" si="5"/>
        <v>-24</v>
      </c>
      <c r="J25" s="33">
        <f t="shared" si="6"/>
        <v>3700</v>
      </c>
      <c r="L25" s="91">
        <f t="shared" si="1"/>
        <v>1084.7333333333329</v>
      </c>
    </row>
    <row r="26" spans="2:12" x14ac:dyDescent="0.15">
      <c r="B26" s="31" t="s">
        <v>23</v>
      </c>
      <c r="C26" s="32">
        <f t="shared" si="2"/>
        <v>792000.00000000012</v>
      </c>
      <c r="D26" s="32">
        <f>'1_設計労務単価'!D23*2</f>
        <v>64400</v>
      </c>
      <c r="E26" s="42">
        <f>'1_設計労務単価'!F23*8</f>
        <v>240000</v>
      </c>
      <c r="F26" s="32">
        <f t="shared" si="3"/>
        <v>18264</v>
      </c>
      <c r="G26" s="33">
        <f t="shared" si="4"/>
        <v>1114664</v>
      </c>
      <c r="H26" s="32">
        <f t="shared" si="0"/>
        <v>3715</v>
      </c>
      <c r="I26" s="34">
        <f t="shared" si="5"/>
        <v>-15</v>
      </c>
      <c r="J26" s="33">
        <f t="shared" si="6"/>
        <v>3700</v>
      </c>
      <c r="L26" s="91">
        <f t="shared" si="1"/>
        <v>1075.5466666666662</v>
      </c>
    </row>
    <row r="27" spans="2:12" x14ac:dyDescent="0.15">
      <c r="B27" s="31" t="s">
        <v>24</v>
      </c>
      <c r="C27" s="32">
        <f t="shared" si="2"/>
        <v>792000.00000000012</v>
      </c>
      <c r="D27" s="32">
        <f>'1_設計労務単価'!D24*2</f>
        <v>61800</v>
      </c>
      <c r="E27" s="32">
        <f>'1_設計労務単価'!E24*8</f>
        <v>228800</v>
      </c>
      <c r="F27" s="32">
        <f t="shared" si="3"/>
        <v>17436</v>
      </c>
      <c r="G27" s="33">
        <f t="shared" si="4"/>
        <v>1100036</v>
      </c>
      <c r="H27" s="32">
        <f t="shared" si="0"/>
        <v>3666</v>
      </c>
      <c r="I27" s="34">
        <f t="shared" si="5"/>
        <v>-66</v>
      </c>
      <c r="J27" s="33">
        <f t="shared" si="6"/>
        <v>3600</v>
      </c>
      <c r="L27" s="91">
        <f t="shared" si="1"/>
        <v>1026.7866666666662</v>
      </c>
    </row>
    <row r="28" spans="2:12" x14ac:dyDescent="0.15">
      <c r="B28" s="31" t="s">
        <v>25</v>
      </c>
      <c r="C28" s="32">
        <f t="shared" si="2"/>
        <v>792000.00000000012</v>
      </c>
      <c r="D28" s="32">
        <f>'1_設計労務単価'!D25*2</f>
        <v>62000</v>
      </c>
      <c r="E28" s="32">
        <f>'1_設計労務単価'!E25*8</f>
        <v>251200</v>
      </c>
      <c r="F28" s="32">
        <f t="shared" si="3"/>
        <v>18792</v>
      </c>
      <c r="G28" s="33">
        <f t="shared" si="4"/>
        <v>1123992</v>
      </c>
      <c r="H28" s="32">
        <f t="shared" si="0"/>
        <v>3746</v>
      </c>
      <c r="I28" s="34">
        <f t="shared" si="5"/>
        <v>-46</v>
      </c>
      <c r="J28" s="33">
        <f t="shared" si="6"/>
        <v>3700</v>
      </c>
      <c r="L28" s="91">
        <f t="shared" si="1"/>
        <v>1106.6399999999996</v>
      </c>
    </row>
    <row r="29" spans="2:12" x14ac:dyDescent="0.15">
      <c r="B29" s="31" t="s">
        <v>26</v>
      </c>
      <c r="C29" s="32">
        <f t="shared" si="2"/>
        <v>792000.00000000012</v>
      </c>
      <c r="D29" s="32">
        <f>'1_設計労務単価'!D26*2</f>
        <v>61800</v>
      </c>
      <c r="E29" s="32">
        <f>'1_設計労務単価'!E26*8</f>
        <v>247200</v>
      </c>
      <c r="F29" s="32">
        <f t="shared" si="3"/>
        <v>18540</v>
      </c>
      <c r="G29" s="33">
        <f t="shared" si="4"/>
        <v>1119540</v>
      </c>
      <c r="H29" s="32">
        <f t="shared" si="0"/>
        <v>3731</v>
      </c>
      <c r="I29" s="34">
        <f t="shared" si="5"/>
        <v>-31</v>
      </c>
      <c r="J29" s="33">
        <f t="shared" si="6"/>
        <v>3700</v>
      </c>
      <c r="L29" s="91">
        <f t="shared" si="1"/>
        <v>1091.7999999999995</v>
      </c>
    </row>
    <row r="30" spans="2:12" x14ac:dyDescent="0.15">
      <c r="B30" s="31" t="s">
        <v>27</v>
      </c>
      <c r="C30" s="32">
        <f t="shared" si="2"/>
        <v>792000.00000000012</v>
      </c>
      <c r="D30" s="32">
        <f>'1_設計労務単価'!D27*2</f>
        <v>59000</v>
      </c>
      <c r="E30" s="32">
        <f>'1_設計労務単価'!E27*8</f>
        <v>244000</v>
      </c>
      <c r="F30" s="32">
        <f t="shared" si="3"/>
        <v>18180</v>
      </c>
      <c r="G30" s="33">
        <f t="shared" si="4"/>
        <v>1113180</v>
      </c>
      <c r="H30" s="32">
        <f t="shared" si="0"/>
        <v>3710</v>
      </c>
      <c r="I30" s="34">
        <f t="shared" si="5"/>
        <v>-10</v>
      </c>
      <c r="J30" s="33">
        <f t="shared" si="6"/>
        <v>3700</v>
      </c>
      <c r="L30" s="91">
        <f t="shared" si="1"/>
        <v>1070.5999999999997</v>
      </c>
    </row>
    <row r="31" spans="2:12" x14ac:dyDescent="0.15">
      <c r="B31" s="31" t="s">
        <v>28</v>
      </c>
      <c r="C31" s="32">
        <f t="shared" si="2"/>
        <v>792000.00000000012</v>
      </c>
      <c r="D31" s="32">
        <f>'1_設計労務単価'!D28*2</f>
        <v>57600</v>
      </c>
      <c r="E31" s="32">
        <f>'1_設計労務単価'!E28*8</f>
        <v>220000</v>
      </c>
      <c r="F31" s="32">
        <f t="shared" si="3"/>
        <v>16656</v>
      </c>
      <c r="G31" s="33">
        <f t="shared" si="4"/>
        <v>1086256</v>
      </c>
      <c r="H31" s="32">
        <f t="shared" si="0"/>
        <v>3620</v>
      </c>
      <c r="I31" s="34">
        <f t="shared" si="5"/>
        <v>-20</v>
      </c>
      <c r="J31" s="33">
        <f t="shared" si="6"/>
        <v>3600</v>
      </c>
      <c r="L31" s="91">
        <f t="shared" si="1"/>
        <v>980.8533333333329</v>
      </c>
    </row>
    <row r="32" spans="2:12" x14ac:dyDescent="0.15">
      <c r="B32" s="31" t="s">
        <v>29</v>
      </c>
      <c r="C32" s="32">
        <f t="shared" si="2"/>
        <v>792000.00000000012</v>
      </c>
      <c r="D32" s="32">
        <f>'1_設計労務単価'!D29*2</f>
        <v>58200</v>
      </c>
      <c r="E32" s="32">
        <f>'1_設計労務単価'!E29*8</f>
        <v>225600</v>
      </c>
      <c r="F32" s="32">
        <f t="shared" si="3"/>
        <v>17028</v>
      </c>
      <c r="G32" s="33">
        <f t="shared" si="4"/>
        <v>1092828</v>
      </c>
      <c r="H32" s="32">
        <f t="shared" si="0"/>
        <v>3642</v>
      </c>
      <c r="I32" s="34">
        <f t="shared" si="5"/>
        <v>-42</v>
      </c>
      <c r="J32" s="33">
        <f t="shared" si="6"/>
        <v>3600</v>
      </c>
      <c r="L32" s="91">
        <f t="shared" si="1"/>
        <v>1002.7599999999996</v>
      </c>
    </row>
    <row r="33" spans="2:12" x14ac:dyDescent="0.15">
      <c r="B33" s="31" t="s">
        <v>30</v>
      </c>
      <c r="C33" s="32">
        <f t="shared" si="2"/>
        <v>792000.00000000012</v>
      </c>
      <c r="D33" s="32">
        <f>'1_設計労務単価'!D30*2</f>
        <v>57400</v>
      </c>
      <c r="E33" s="32">
        <f>'1_設計労務単価'!E30*8</f>
        <v>226400</v>
      </c>
      <c r="F33" s="32">
        <f t="shared" si="3"/>
        <v>17028</v>
      </c>
      <c r="G33" s="33">
        <f t="shared" si="4"/>
        <v>1092828</v>
      </c>
      <c r="H33" s="32">
        <f t="shared" si="0"/>
        <v>3642</v>
      </c>
      <c r="I33" s="34">
        <f t="shared" si="5"/>
        <v>-42</v>
      </c>
      <c r="J33" s="33">
        <f t="shared" si="6"/>
        <v>3600</v>
      </c>
      <c r="L33" s="91">
        <f t="shared" si="1"/>
        <v>1002.7599999999996</v>
      </c>
    </row>
    <row r="34" spans="2:12" x14ac:dyDescent="0.15">
      <c r="B34" s="31" t="s">
        <v>31</v>
      </c>
      <c r="C34" s="32">
        <f t="shared" si="2"/>
        <v>792000.00000000012</v>
      </c>
      <c r="D34" s="32">
        <f>'1_設計労務単価'!D31*2</f>
        <v>59600</v>
      </c>
      <c r="E34" s="32">
        <f>'1_設計労務単価'!E31*8</f>
        <v>227200</v>
      </c>
      <c r="F34" s="32">
        <f t="shared" si="3"/>
        <v>17208</v>
      </c>
      <c r="G34" s="33">
        <f t="shared" si="4"/>
        <v>1096008</v>
      </c>
      <c r="H34" s="32">
        <f t="shared" si="0"/>
        <v>3653</v>
      </c>
      <c r="I34" s="34">
        <f t="shared" si="5"/>
        <v>-53</v>
      </c>
      <c r="J34" s="33">
        <f t="shared" si="6"/>
        <v>3600</v>
      </c>
      <c r="L34" s="91">
        <f t="shared" si="1"/>
        <v>1013.3599999999996</v>
      </c>
    </row>
    <row r="35" spans="2:12" x14ac:dyDescent="0.15">
      <c r="B35" s="31" t="s">
        <v>32</v>
      </c>
      <c r="C35" s="32">
        <f t="shared" si="2"/>
        <v>792000.00000000012</v>
      </c>
      <c r="D35" s="32">
        <f>'1_設計労務単価'!D32*2</f>
        <v>56600</v>
      </c>
      <c r="E35" s="32">
        <f>'1_設計労務単価'!E32*8</f>
        <v>219200</v>
      </c>
      <c r="F35" s="32">
        <f t="shared" si="3"/>
        <v>16548</v>
      </c>
      <c r="G35" s="33">
        <f t="shared" si="4"/>
        <v>1084348</v>
      </c>
      <c r="H35" s="32">
        <f t="shared" si="0"/>
        <v>3614</v>
      </c>
      <c r="I35" s="34">
        <f t="shared" si="5"/>
        <v>-14</v>
      </c>
      <c r="J35" s="33">
        <f t="shared" si="6"/>
        <v>3600</v>
      </c>
      <c r="L35" s="91">
        <f t="shared" si="1"/>
        <v>974.493333333333</v>
      </c>
    </row>
    <row r="36" spans="2:12" x14ac:dyDescent="0.15">
      <c r="B36" s="31" t="s">
        <v>33</v>
      </c>
      <c r="C36" s="32">
        <f t="shared" si="2"/>
        <v>792000.00000000012</v>
      </c>
      <c r="D36" s="32">
        <f>'1_設計労務単価'!D33*2</f>
        <v>60000</v>
      </c>
      <c r="E36" s="32">
        <f>'1_設計労務単価'!E33*8</f>
        <v>226400</v>
      </c>
      <c r="F36" s="32">
        <f t="shared" si="3"/>
        <v>17184</v>
      </c>
      <c r="G36" s="33">
        <f t="shared" si="4"/>
        <v>1095584</v>
      </c>
      <c r="H36" s="32">
        <f t="shared" si="0"/>
        <v>3651</v>
      </c>
      <c r="I36" s="34">
        <f t="shared" si="5"/>
        <v>-51</v>
      </c>
      <c r="J36" s="33">
        <f t="shared" si="6"/>
        <v>3600</v>
      </c>
      <c r="L36" s="91">
        <f t="shared" si="1"/>
        <v>1011.9466666666663</v>
      </c>
    </row>
    <row r="37" spans="2:12" x14ac:dyDescent="0.15">
      <c r="B37" s="31" t="s">
        <v>34</v>
      </c>
      <c r="C37" s="32">
        <f t="shared" si="2"/>
        <v>792000.00000000012</v>
      </c>
      <c r="D37" s="32">
        <f>'1_設計労務単価'!D34*2</f>
        <v>60000</v>
      </c>
      <c r="E37" s="32">
        <f>'1_設計労務単価'!E34*8</f>
        <v>224000</v>
      </c>
      <c r="F37" s="32">
        <f t="shared" si="3"/>
        <v>17040</v>
      </c>
      <c r="G37" s="33">
        <f t="shared" si="4"/>
        <v>1093040</v>
      </c>
      <c r="H37" s="32">
        <f t="shared" si="0"/>
        <v>3643</v>
      </c>
      <c r="I37" s="34">
        <f t="shared" si="5"/>
        <v>-43</v>
      </c>
      <c r="J37" s="33">
        <f t="shared" si="6"/>
        <v>3600</v>
      </c>
      <c r="L37" s="91">
        <f t="shared" si="1"/>
        <v>1003.4666666666662</v>
      </c>
    </row>
    <row r="38" spans="2:12" x14ac:dyDescent="0.15">
      <c r="B38" s="31" t="s">
        <v>35</v>
      </c>
      <c r="C38" s="32">
        <f t="shared" si="2"/>
        <v>792000.00000000012</v>
      </c>
      <c r="D38" s="32">
        <f>'1_設計労務単価'!D35*2</f>
        <v>50400</v>
      </c>
      <c r="E38" s="32">
        <f>'1_設計労務単価'!E35*8</f>
        <v>221600</v>
      </c>
      <c r="F38" s="32">
        <f t="shared" si="3"/>
        <v>16320</v>
      </c>
      <c r="G38" s="33">
        <f t="shared" si="4"/>
        <v>1080320</v>
      </c>
      <c r="H38" s="32">
        <f t="shared" si="0"/>
        <v>3601</v>
      </c>
      <c r="I38" s="34">
        <f t="shared" si="5"/>
        <v>-1</v>
      </c>
      <c r="J38" s="33">
        <f t="shared" si="6"/>
        <v>3600</v>
      </c>
      <c r="L38" s="91">
        <f t="shared" si="1"/>
        <v>961.06666666666626</v>
      </c>
    </row>
    <row r="39" spans="2:12" x14ac:dyDescent="0.15">
      <c r="B39" s="31" t="s">
        <v>36</v>
      </c>
      <c r="C39" s="32">
        <f t="shared" si="2"/>
        <v>792000.00000000012</v>
      </c>
      <c r="D39" s="32">
        <f>'1_設計労務単価'!D36*2</f>
        <v>48400</v>
      </c>
      <c r="E39" s="32">
        <f>'1_設計労務単価'!E36*8</f>
        <v>211200</v>
      </c>
      <c r="F39" s="32">
        <f t="shared" si="3"/>
        <v>15576</v>
      </c>
      <c r="G39" s="33">
        <f t="shared" si="4"/>
        <v>1067176</v>
      </c>
      <c r="H39" s="32">
        <f t="shared" si="0"/>
        <v>3557</v>
      </c>
      <c r="I39" s="34">
        <f t="shared" si="5"/>
        <v>-57</v>
      </c>
      <c r="J39" s="33">
        <f t="shared" si="6"/>
        <v>3500</v>
      </c>
      <c r="L39" s="91">
        <f t="shared" si="1"/>
        <v>917.25333333333299</v>
      </c>
    </row>
    <row r="40" spans="2:12" x14ac:dyDescent="0.15">
      <c r="B40" s="31" t="s">
        <v>37</v>
      </c>
      <c r="C40" s="32">
        <f t="shared" si="2"/>
        <v>792000.00000000012</v>
      </c>
      <c r="D40" s="32">
        <f>'1_設計労務単価'!D37*2</f>
        <v>52200</v>
      </c>
      <c r="E40" s="32">
        <f>'1_設計労務単価'!E37*8</f>
        <v>227200</v>
      </c>
      <c r="F40" s="32">
        <f t="shared" si="3"/>
        <v>16764</v>
      </c>
      <c r="G40" s="33">
        <f t="shared" si="4"/>
        <v>1088164</v>
      </c>
      <c r="H40" s="32">
        <f t="shared" si="0"/>
        <v>3627</v>
      </c>
      <c r="I40" s="34">
        <f t="shared" si="5"/>
        <v>-27</v>
      </c>
      <c r="J40" s="33">
        <f t="shared" si="6"/>
        <v>3600</v>
      </c>
      <c r="L40" s="91">
        <f t="shared" si="1"/>
        <v>987.21333333333291</v>
      </c>
    </row>
    <row r="41" spans="2:12" x14ac:dyDescent="0.15">
      <c r="B41" s="31" t="s">
        <v>38</v>
      </c>
      <c r="C41" s="32">
        <f t="shared" si="2"/>
        <v>792000.00000000012</v>
      </c>
      <c r="D41" s="32">
        <f>'1_設計労務単価'!D38*2</f>
        <v>50400</v>
      </c>
      <c r="E41" s="32">
        <f>'1_設計労務単価'!E38*8</f>
        <v>218400</v>
      </c>
      <c r="F41" s="45">
        <f t="shared" si="3"/>
        <v>16128</v>
      </c>
      <c r="G41" s="33">
        <f t="shared" si="4"/>
        <v>1076928</v>
      </c>
      <c r="H41" s="45">
        <f t="shared" si="0"/>
        <v>3589</v>
      </c>
      <c r="I41" s="34">
        <f t="shared" si="5"/>
        <v>-89</v>
      </c>
      <c r="J41" s="33">
        <f t="shared" si="6"/>
        <v>3500</v>
      </c>
      <c r="L41" s="91">
        <f t="shared" si="1"/>
        <v>949.75999999999965</v>
      </c>
    </row>
    <row r="42" spans="2:12" x14ac:dyDescent="0.15">
      <c r="B42" s="31" t="s">
        <v>39</v>
      </c>
      <c r="C42" s="32">
        <f t="shared" si="2"/>
        <v>792000.00000000012</v>
      </c>
      <c r="D42" s="32">
        <f>'1_設計労務単価'!D39*2</f>
        <v>51200</v>
      </c>
      <c r="E42" s="32">
        <f>'1_設計労務単価'!E39*8</f>
        <v>213600</v>
      </c>
      <c r="F42" s="32">
        <f t="shared" si="3"/>
        <v>15888</v>
      </c>
      <c r="G42" s="33">
        <f t="shared" si="4"/>
        <v>1072688</v>
      </c>
      <c r="H42" s="32">
        <f t="shared" si="0"/>
        <v>3575</v>
      </c>
      <c r="I42" s="34">
        <f t="shared" si="5"/>
        <v>-75</v>
      </c>
      <c r="J42" s="33">
        <f t="shared" si="6"/>
        <v>3500</v>
      </c>
      <c r="L42" s="91">
        <f t="shared" si="1"/>
        <v>935.62666666666632</v>
      </c>
    </row>
    <row r="43" spans="2:12" x14ac:dyDescent="0.15">
      <c r="B43" s="31" t="s">
        <v>40</v>
      </c>
      <c r="C43" s="32">
        <f t="shared" si="2"/>
        <v>792000.00000000012</v>
      </c>
      <c r="D43" s="32">
        <f>'1_設計労務単価'!D40*2</f>
        <v>56000</v>
      </c>
      <c r="E43" s="32">
        <f>'1_設計労務単価'!E40*8</f>
        <v>212800</v>
      </c>
      <c r="F43" s="32">
        <f t="shared" si="3"/>
        <v>16128</v>
      </c>
      <c r="G43" s="33">
        <f t="shared" si="4"/>
        <v>1076928</v>
      </c>
      <c r="H43" s="32">
        <f t="shared" si="0"/>
        <v>3589</v>
      </c>
      <c r="I43" s="34">
        <f t="shared" si="5"/>
        <v>-89</v>
      </c>
      <c r="J43" s="33">
        <f t="shared" si="6"/>
        <v>3500</v>
      </c>
      <c r="L43" s="91">
        <f t="shared" si="1"/>
        <v>949.75999999999965</v>
      </c>
    </row>
    <row r="44" spans="2:12" x14ac:dyDescent="0.15">
      <c r="B44" s="31" t="s">
        <v>41</v>
      </c>
      <c r="C44" s="32">
        <f t="shared" si="2"/>
        <v>792000.00000000012</v>
      </c>
      <c r="D44" s="32">
        <f>'1_設計労務単価'!D41*2</f>
        <v>55800</v>
      </c>
      <c r="E44" s="32">
        <f>'1_設計労務単価'!E41*8</f>
        <v>213600</v>
      </c>
      <c r="F44" s="32">
        <f t="shared" si="3"/>
        <v>16164</v>
      </c>
      <c r="G44" s="33">
        <f t="shared" si="4"/>
        <v>1077564</v>
      </c>
      <c r="H44" s="32">
        <f t="shared" si="0"/>
        <v>3591</v>
      </c>
      <c r="I44" s="34">
        <f t="shared" si="5"/>
        <v>-91</v>
      </c>
      <c r="J44" s="33">
        <f t="shared" si="6"/>
        <v>3500</v>
      </c>
      <c r="L44" s="91">
        <f t="shared" si="1"/>
        <v>951.87999999999965</v>
      </c>
    </row>
    <row r="45" spans="2:12" x14ac:dyDescent="0.15">
      <c r="B45" s="31" t="s">
        <v>42</v>
      </c>
      <c r="C45" s="32">
        <f t="shared" si="2"/>
        <v>792000.00000000012</v>
      </c>
      <c r="D45" s="32">
        <f>'1_設計労務単価'!D42*2</f>
        <v>58400</v>
      </c>
      <c r="E45" s="32">
        <f>'1_設計労務単価'!E42*8</f>
        <v>210400</v>
      </c>
      <c r="F45" s="32">
        <f t="shared" si="3"/>
        <v>16128</v>
      </c>
      <c r="G45" s="33">
        <f t="shared" si="4"/>
        <v>1076928</v>
      </c>
      <c r="H45" s="32">
        <f t="shared" si="0"/>
        <v>3589</v>
      </c>
      <c r="I45" s="34">
        <f t="shared" si="5"/>
        <v>-89</v>
      </c>
      <c r="J45" s="33">
        <f t="shared" si="6"/>
        <v>3500</v>
      </c>
      <c r="L45" s="91">
        <f t="shared" si="1"/>
        <v>949.75999999999965</v>
      </c>
    </row>
    <row r="46" spans="2:12" x14ac:dyDescent="0.15">
      <c r="B46" s="31" t="s">
        <v>43</v>
      </c>
      <c r="C46" s="32">
        <f t="shared" si="2"/>
        <v>792000.00000000012</v>
      </c>
      <c r="D46" s="32">
        <f>'1_設計労務単価'!D43*2</f>
        <v>54600</v>
      </c>
      <c r="E46" s="32">
        <f>'1_設計労務単価'!E43*8</f>
        <v>208000</v>
      </c>
      <c r="F46" s="32">
        <f t="shared" si="3"/>
        <v>15756</v>
      </c>
      <c r="G46" s="33">
        <f t="shared" si="4"/>
        <v>1070356</v>
      </c>
      <c r="H46" s="32">
        <f t="shared" si="0"/>
        <v>3567</v>
      </c>
      <c r="I46" s="34">
        <f t="shared" si="5"/>
        <v>-67</v>
      </c>
      <c r="J46" s="33">
        <f t="shared" si="6"/>
        <v>3500</v>
      </c>
      <c r="L46" s="91">
        <f t="shared" si="1"/>
        <v>927.8533333333329</v>
      </c>
    </row>
    <row r="47" spans="2:12" x14ac:dyDescent="0.15">
      <c r="B47" s="31" t="s">
        <v>44</v>
      </c>
      <c r="C47" s="32">
        <f t="shared" si="2"/>
        <v>792000.00000000012</v>
      </c>
      <c r="D47" s="32">
        <f>'1_設計労務単価'!D44*2</f>
        <v>60200</v>
      </c>
      <c r="E47" s="32">
        <f>'1_設計労務単価'!E44*8</f>
        <v>227200</v>
      </c>
      <c r="F47" s="32">
        <f t="shared" si="3"/>
        <v>17244</v>
      </c>
      <c r="G47" s="33">
        <f t="shared" si="4"/>
        <v>1096644</v>
      </c>
      <c r="H47" s="32">
        <f t="shared" si="0"/>
        <v>3655</v>
      </c>
      <c r="I47" s="34">
        <f t="shared" si="5"/>
        <v>-55</v>
      </c>
      <c r="J47" s="33">
        <f t="shared" si="6"/>
        <v>3600</v>
      </c>
      <c r="L47" s="91">
        <f t="shared" si="1"/>
        <v>1015.4799999999996</v>
      </c>
    </row>
    <row r="48" spans="2:12" x14ac:dyDescent="0.15">
      <c r="B48" s="31" t="s">
        <v>45</v>
      </c>
      <c r="C48" s="32">
        <f t="shared" si="2"/>
        <v>792000.00000000012</v>
      </c>
      <c r="D48" s="32">
        <f>'1_設計労務単価'!D45*2</f>
        <v>57600</v>
      </c>
      <c r="E48" s="32">
        <f>'1_設計労務単価'!E45*8</f>
        <v>228800</v>
      </c>
      <c r="F48" s="32">
        <f t="shared" si="3"/>
        <v>17184</v>
      </c>
      <c r="G48" s="33">
        <f t="shared" si="4"/>
        <v>1095584</v>
      </c>
      <c r="H48" s="32">
        <f t="shared" si="0"/>
        <v>3651</v>
      </c>
      <c r="I48" s="34">
        <f t="shared" si="5"/>
        <v>-51</v>
      </c>
      <c r="J48" s="33">
        <f t="shared" si="6"/>
        <v>3600</v>
      </c>
      <c r="L48" s="91">
        <f t="shared" si="1"/>
        <v>1011.9466666666663</v>
      </c>
    </row>
    <row r="49" spans="2:12" x14ac:dyDescent="0.15">
      <c r="B49" s="31" t="s">
        <v>46</v>
      </c>
      <c r="C49" s="32">
        <f t="shared" si="2"/>
        <v>792000.00000000012</v>
      </c>
      <c r="D49" s="32">
        <f>'1_設計労務単価'!D46*2</f>
        <v>56600</v>
      </c>
      <c r="E49" s="32">
        <f>'1_設計労務単価'!E46*8</f>
        <v>225600</v>
      </c>
      <c r="F49" s="32">
        <f t="shared" si="3"/>
        <v>16932</v>
      </c>
      <c r="G49" s="33">
        <f t="shared" si="4"/>
        <v>1091132</v>
      </c>
      <c r="H49" s="32">
        <f t="shared" si="0"/>
        <v>3637</v>
      </c>
      <c r="I49" s="34">
        <f t="shared" si="5"/>
        <v>-37</v>
      </c>
      <c r="J49" s="33">
        <f t="shared" si="6"/>
        <v>3600</v>
      </c>
      <c r="L49" s="91">
        <f t="shared" si="1"/>
        <v>997.10666666666623</v>
      </c>
    </row>
    <row r="50" spans="2:12" x14ac:dyDescent="0.15">
      <c r="B50" s="31" t="s">
        <v>47</v>
      </c>
      <c r="C50" s="32">
        <f t="shared" si="2"/>
        <v>792000.00000000012</v>
      </c>
      <c r="D50" s="32">
        <f>'1_設計労務単価'!D47*2</f>
        <v>58800</v>
      </c>
      <c r="E50" s="32">
        <f>'1_設計労務単価'!E47*8</f>
        <v>227200</v>
      </c>
      <c r="F50" s="32">
        <f t="shared" si="3"/>
        <v>17160</v>
      </c>
      <c r="G50" s="33">
        <f t="shared" si="4"/>
        <v>1095160</v>
      </c>
      <c r="H50" s="32">
        <f t="shared" si="0"/>
        <v>3650</v>
      </c>
      <c r="I50" s="34">
        <f t="shared" si="5"/>
        <v>-50</v>
      </c>
      <c r="J50" s="33">
        <f t="shared" si="6"/>
        <v>3600</v>
      </c>
      <c r="L50" s="91">
        <f t="shared" si="1"/>
        <v>1010.533333333333</v>
      </c>
    </row>
    <row r="51" spans="2:12" x14ac:dyDescent="0.15">
      <c r="B51" s="31" t="s">
        <v>48</v>
      </c>
      <c r="C51" s="32">
        <f t="shared" si="2"/>
        <v>792000.00000000012</v>
      </c>
      <c r="D51" s="32">
        <f>'1_設計労務単価'!D48*2</f>
        <v>59000</v>
      </c>
      <c r="E51" s="32">
        <f>'1_設計労務単価'!E48*8</f>
        <v>226400</v>
      </c>
      <c r="F51" s="32">
        <f t="shared" si="3"/>
        <v>17124</v>
      </c>
      <c r="G51" s="33">
        <f t="shared" si="4"/>
        <v>1094524</v>
      </c>
      <c r="H51" s="32">
        <f t="shared" si="0"/>
        <v>3648</v>
      </c>
      <c r="I51" s="34">
        <f t="shared" si="5"/>
        <v>-48</v>
      </c>
      <c r="J51" s="33">
        <f t="shared" si="6"/>
        <v>3600</v>
      </c>
      <c r="L51" s="91">
        <f t="shared" si="1"/>
        <v>1008.413333333333</v>
      </c>
    </row>
    <row r="52" spans="2:12" x14ac:dyDescent="0.15">
      <c r="B52" s="31" t="s">
        <v>49</v>
      </c>
      <c r="C52" s="32">
        <f t="shared" si="2"/>
        <v>792000.00000000012</v>
      </c>
      <c r="D52" s="32">
        <f>'1_設計労務単価'!D49*2</f>
        <v>60200</v>
      </c>
      <c r="E52" s="32">
        <f>'1_設計労務単価'!E49*8</f>
        <v>224000</v>
      </c>
      <c r="F52" s="32">
        <f t="shared" si="3"/>
        <v>17052</v>
      </c>
      <c r="G52" s="33">
        <f t="shared" si="4"/>
        <v>1093252</v>
      </c>
      <c r="H52" s="32">
        <f t="shared" si="0"/>
        <v>3644</v>
      </c>
      <c r="I52" s="34">
        <f t="shared" si="5"/>
        <v>-44</v>
      </c>
      <c r="J52" s="33">
        <f t="shared" si="6"/>
        <v>3600</v>
      </c>
      <c r="L52" s="91">
        <f t="shared" si="1"/>
        <v>1004.1733333333329</v>
      </c>
    </row>
    <row r="53" spans="2:12" x14ac:dyDescent="0.15">
      <c r="B53" s="31" t="s">
        <v>50</v>
      </c>
      <c r="C53" s="32">
        <f t="shared" si="2"/>
        <v>792000.00000000012</v>
      </c>
      <c r="D53" s="32">
        <f>'1_設計労務単価'!D50*2</f>
        <v>64800</v>
      </c>
      <c r="E53" s="42">
        <f>'1_設計労務単価'!F50*8</f>
        <v>233600</v>
      </c>
      <c r="F53" s="32">
        <f t="shared" si="3"/>
        <v>17904</v>
      </c>
      <c r="G53" s="33">
        <f t="shared" si="4"/>
        <v>1108304</v>
      </c>
      <c r="H53" s="32">
        <f t="shared" si="0"/>
        <v>3694</v>
      </c>
      <c r="I53" s="34">
        <f t="shared" si="5"/>
        <v>-94</v>
      </c>
      <c r="J53" s="33">
        <f t="shared" si="6"/>
        <v>3600</v>
      </c>
      <c r="L53" s="91">
        <f t="shared" si="1"/>
        <v>1054.3466666666664</v>
      </c>
    </row>
    <row r="54" spans="2:12" x14ac:dyDescent="0.15">
      <c r="B54" s="31" t="s">
        <v>51</v>
      </c>
      <c r="C54" s="32">
        <f t="shared" si="2"/>
        <v>792000.00000000012</v>
      </c>
      <c r="D54" s="32">
        <f>'1_設計労務単価'!D51*2</f>
        <v>63200</v>
      </c>
      <c r="E54" s="32">
        <f>'1_設計労務単価'!E51*8</f>
        <v>298400</v>
      </c>
      <c r="F54" s="32">
        <f t="shared" si="3"/>
        <v>21696</v>
      </c>
      <c r="G54" s="33">
        <f t="shared" si="4"/>
        <v>1175296</v>
      </c>
      <c r="H54" s="32">
        <f t="shared" si="0"/>
        <v>3917</v>
      </c>
      <c r="I54" s="34">
        <f t="shared" si="5"/>
        <v>-17</v>
      </c>
      <c r="J54" s="33">
        <f t="shared" si="6"/>
        <v>3900</v>
      </c>
      <c r="L54" s="91">
        <f t="shared" si="1"/>
        <v>1277.653333333333</v>
      </c>
    </row>
    <row r="55" spans="2:12" s="40" customFormat="1" x14ac:dyDescent="0.15">
      <c r="B55" s="133" t="s">
        <v>99</v>
      </c>
      <c r="C55" s="134"/>
      <c r="D55" s="134"/>
      <c r="E55" s="134"/>
      <c r="F55" s="134"/>
      <c r="G55" s="134"/>
      <c r="H55" s="39">
        <f t="shared" ref="H55" si="7">AVERAGE(H8:H54)</f>
        <v>3686.9787234042551</v>
      </c>
      <c r="I55" s="39"/>
      <c r="J55" s="39"/>
      <c r="L55" s="39">
        <f t="shared" ref="L55" si="8">AVERAGE(L8:L54)</f>
        <v>1047.5506382978717</v>
      </c>
    </row>
    <row r="56" spans="2:12" x14ac:dyDescent="0.15">
      <c r="H56" s="99"/>
    </row>
  </sheetData>
  <mergeCells count="8">
    <mergeCell ref="J5:J6"/>
    <mergeCell ref="B55:G55"/>
    <mergeCell ref="B5:B6"/>
    <mergeCell ref="C5:C6"/>
    <mergeCell ref="D5:E5"/>
    <mergeCell ref="G5:G6"/>
    <mergeCell ref="H5:H6"/>
    <mergeCell ref="I5:I6"/>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0_資料説明</vt:lpstr>
      <vt:lpstr>1_設計労務単価</vt:lpstr>
      <vt:lpstr>2_試算結果まとめ</vt:lpstr>
      <vt:lpstr>3_CS1_試算結果</vt:lpstr>
      <vt:lpstr>4_CS2_試算結果</vt:lpstr>
      <vt:lpstr>5_ネオ_試算結果</vt:lpstr>
      <vt:lpstr>6_ビルダー_試算結果</vt:lpstr>
      <vt:lpstr>'0_資料説明'!Print_Area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成 谷村</cp:lastModifiedBy>
  <cp:lastPrinted>2018-02-20T08:11:35Z</cp:lastPrinted>
  <dcterms:created xsi:type="dcterms:W3CDTF">2013-04-05T07:43:04Z</dcterms:created>
  <dcterms:modified xsi:type="dcterms:W3CDTF">2025-02-17T04:48:33Z</dcterms:modified>
</cp:coreProperties>
</file>