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L:\02_Aston\配布用書類\01_CS-21関連\01_会員DL用資料\06_積算関連資料\03_CS-21シリーズ製品_必要数量_算出シート\"/>
    </mc:Choice>
  </mc:AlternateContent>
  <xr:revisionPtr revIDLastSave="0" documentId="13_ncr:1_{442139FE-4D9B-4366-88BC-85572A9E0E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.目次" sheetId="14" r:id="rId1"/>
    <sheet name="1.ネオ" sheetId="17" r:id="rId2"/>
    <sheet name="2.ビルダー " sheetId="8" r:id="rId3"/>
    <sheet name="3.CSⅠ" sheetId="3" r:id="rId4"/>
    <sheet name="4.CSⅡ" sheetId="2" r:id="rId5"/>
    <sheet name="5.打継ぎ部処理" sheetId="5" r:id="rId6"/>
    <sheet name="6.ひび割れ補修セット" sheetId="6" r:id="rId7"/>
    <sheet name="7.ひび割れ注入" sheetId="7" r:id="rId8"/>
    <sheet name="8.注入止水" sheetId="15" r:id="rId9"/>
    <sheet name="9.流し込み" sheetId="16" r:id="rId10"/>
    <sheet name="10.CS-21クリアー" sheetId="13" r:id="rId11"/>
    <sheet name="11.CSモルタル" sheetId="9" r:id="rId12"/>
    <sheet name="12.CSポリマー" sheetId="11" r:id="rId13"/>
  </sheets>
  <definedNames>
    <definedName name="_xlnm.Print_Area" localSheetId="1">'1.ネオ'!$A$1:$P$57</definedName>
    <definedName name="_xlnm.Print_Area" localSheetId="10">'10.CS-21クリアー'!$A$1:$P$58</definedName>
    <definedName name="_xlnm.Print_Area" localSheetId="11">'11.CSモルタル'!$A$1:$P$49</definedName>
    <definedName name="_xlnm.Print_Area" localSheetId="12">'12.CSポリマー'!$A$1:$R$58</definedName>
    <definedName name="_xlnm.Print_Area" localSheetId="2">'2.ビルダー '!$A$1:$P$62</definedName>
    <definedName name="_xlnm.Print_Area" localSheetId="3">'3.CSⅠ'!$A$1:$P$56</definedName>
    <definedName name="_xlnm.Print_Area" localSheetId="4">'4.CSⅡ'!$A$1:$P$56</definedName>
    <definedName name="_xlnm.Print_Area" localSheetId="5">'5.打継ぎ部処理'!$A$1:$P$56</definedName>
    <definedName name="_xlnm.Print_Area" localSheetId="6">'6.ひび割れ補修セット'!$A$1:$P$60</definedName>
    <definedName name="_xlnm.Print_Area" localSheetId="7">'7.ひび割れ注入'!$A$1:$P$66</definedName>
    <definedName name="_xlnm.Print_Area" localSheetId="8">'8.注入止水'!$A$1:$P$66</definedName>
    <definedName name="_xlnm.Print_Area" localSheetId="9">'9.流し込み'!$A$1:$P$68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5" i="17" l="1"/>
  <c r="M55" i="17" s="1"/>
  <c r="J56" i="17" s="1"/>
  <c r="J55" i="17"/>
  <c r="H56" i="17"/>
  <c r="M56" i="17" s="1"/>
  <c r="H37" i="17"/>
  <c r="H38" i="17"/>
  <c r="H39" i="17"/>
  <c r="H40" i="17"/>
  <c r="H41" i="17"/>
  <c r="H42" i="17"/>
  <c r="H43" i="17"/>
  <c r="H44" i="17"/>
  <c r="H45" i="17"/>
  <c r="H46" i="17"/>
  <c r="H47" i="17"/>
  <c r="H48" i="17"/>
  <c r="H49" i="17"/>
  <c r="H50" i="17"/>
  <c r="H51" i="17"/>
  <c r="H52" i="17"/>
  <c r="H53" i="17"/>
  <c r="H54" i="17"/>
  <c r="H36" i="17"/>
  <c r="H35" i="17"/>
  <c r="F36" i="8"/>
  <c r="D13" i="17" l="1"/>
  <c r="D17" i="17" s="1"/>
  <c r="M48" i="17" l="1"/>
  <c r="J49" i="17" s="1"/>
  <c r="M51" i="17"/>
  <c r="J52" i="17" s="1"/>
  <c r="M47" i="17"/>
  <c r="J48" i="17" s="1"/>
  <c r="M39" i="17"/>
  <c r="J40" i="17" s="1"/>
  <c r="M45" i="17"/>
  <c r="J46" i="17" s="1"/>
  <c r="M53" i="17"/>
  <c r="J54" i="17" s="1"/>
  <c r="M36" i="17"/>
  <c r="J37" i="17" s="1"/>
  <c r="M52" i="17"/>
  <c r="J53" i="17" s="1"/>
  <c r="M44" i="17"/>
  <c r="J45" i="17" s="1"/>
  <c r="M43" i="17"/>
  <c r="J44" i="17" s="1"/>
  <c r="M46" i="17"/>
  <c r="J47" i="17" s="1"/>
  <c r="M41" i="17"/>
  <c r="J42" i="17" s="1"/>
  <c r="M49" i="17"/>
  <c r="J50" i="17" s="1"/>
  <c r="M50" i="17"/>
  <c r="J51" i="17" s="1"/>
  <c r="M38" i="17"/>
  <c r="J39" i="17" s="1"/>
  <c r="M37" i="17"/>
  <c r="J38" i="17" s="1"/>
  <c r="M54" i="17"/>
  <c r="M40" i="17"/>
  <c r="J41" i="17" s="1"/>
  <c r="M35" i="17"/>
  <c r="M42" i="17"/>
  <c r="J43" i="17" s="1"/>
  <c r="H23" i="17"/>
  <c r="J36" i="17"/>
  <c r="G51" i="16"/>
  <c r="D49" i="16"/>
  <c r="G33" i="16"/>
  <c r="D27" i="16"/>
  <c r="D31" i="16" s="1"/>
  <c r="D27" i="17" l="1"/>
  <c r="H27" i="17" s="1"/>
  <c r="D29" i="17" s="1"/>
  <c r="G53" i="16"/>
  <c r="G35" i="16"/>
  <c r="G47" i="15"/>
  <c r="H29" i="17" l="1"/>
  <c r="K27" i="17" s="1"/>
  <c r="G59" i="16"/>
  <c r="G57" i="16"/>
  <c r="G41" i="16"/>
  <c r="H67" i="16" s="1"/>
  <c r="G39" i="16"/>
  <c r="D45" i="15"/>
  <c r="G33" i="15"/>
  <c r="D27" i="15"/>
  <c r="D31" i="15" s="1"/>
  <c r="D15" i="13"/>
  <c r="D19" i="13" s="1"/>
  <c r="Y36" i="13" s="1"/>
  <c r="V37" i="13" s="1"/>
  <c r="D23" i="13"/>
  <c r="D27" i="13" s="1"/>
  <c r="K67" i="16" l="1"/>
  <c r="H65" i="16"/>
  <c r="K65" i="16" s="1"/>
  <c r="G49" i="15"/>
  <c r="H51" i="15" s="1"/>
  <c r="L51" i="15" s="1"/>
  <c r="G35" i="15"/>
  <c r="H37" i="15" s="1"/>
  <c r="L37" i="15" s="1"/>
  <c r="AE56" i="13"/>
  <c r="AE53" i="13"/>
  <c r="AB54" i="13" s="1"/>
  <c r="AE47" i="13"/>
  <c r="AB48" i="13" s="1"/>
  <c r="AE38" i="13"/>
  <c r="AB39" i="13" s="1"/>
  <c r="AE35" i="13"/>
  <c r="AB36" i="13" s="1"/>
  <c r="AE32" i="13"/>
  <c r="AB33" i="13" s="1"/>
  <c r="AE34" i="13"/>
  <c r="AB35" i="13" s="1"/>
  <c r="AE37" i="13"/>
  <c r="AB38" i="13" s="1"/>
  <c r="AE55" i="13"/>
  <c r="AB56" i="13" s="1"/>
  <c r="AE52" i="13"/>
  <c r="AB53" i="13" s="1"/>
  <c r="AE49" i="13"/>
  <c r="AB50" i="13" s="1"/>
  <c r="AE46" i="13"/>
  <c r="AB47" i="13" s="1"/>
  <c r="AE43" i="13"/>
  <c r="AB44" i="13" s="1"/>
  <c r="AE40" i="13"/>
  <c r="AB41" i="13" s="1"/>
  <c r="AE54" i="13"/>
  <c r="AB55" i="13" s="1"/>
  <c r="AE51" i="13"/>
  <c r="AB52" i="13" s="1"/>
  <c r="AE48" i="13"/>
  <c r="AB49" i="13" s="1"/>
  <c r="AE45" i="13"/>
  <c r="AB46" i="13" s="1"/>
  <c r="AE42" i="13"/>
  <c r="AB43" i="13" s="1"/>
  <c r="AE39" i="13"/>
  <c r="AB40" i="13" s="1"/>
  <c r="AE36" i="13"/>
  <c r="AB37" i="13" s="1"/>
  <c r="AE33" i="13"/>
  <c r="AB34" i="13" s="1"/>
  <c r="AE50" i="13"/>
  <c r="AB51" i="13" s="1"/>
  <c r="AE44" i="13"/>
  <c r="AB45" i="13" s="1"/>
  <c r="AE41" i="13"/>
  <c r="AB42" i="13" s="1"/>
  <c r="Y39" i="13"/>
  <c r="V40" i="13" s="1"/>
  <c r="Y42" i="13"/>
  <c r="V43" i="13" s="1"/>
  <c r="Y45" i="13"/>
  <c r="V46" i="13" s="1"/>
  <c r="Y48" i="13"/>
  <c r="V49" i="13" s="1"/>
  <c r="Y51" i="13"/>
  <c r="V52" i="13" s="1"/>
  <c r="Y54" i="13"/>
  <c r="V55" i="13" s="1"/>
  <c r="Y37" i="13"/>
  <c r="V38" i="13" s="1"/>
  <c r="H38" i="13"/>
  <c r="H40" i="13" s="1"/>
  <c r="L40" i="13" s="1"/>
  <c r="Y40" i="13"/>
  <c r="V41" i="13" s="1"/>
  <c r="Y43" i="13"/>
  <c r="V44" i="13" s="1"/>
  <c r="Y46" i="13"/>
  <c r="V47" i="13" s="1"/>
  <c r="Y49" i="13"/>
  <c r="V50" i="13" s="1"/>
  <c r="Y52" i="13"/>
  <c r="V53" i="13" s="1"/>
  <c r="Y55" i="13"/>
  <c r="V56" i="13" s="1"/>
  <c r="Y35" i="13"/>
  <c r="V36" i="13" s="1"/>
  <c r="Y32" i="13"/>
  <c r="V33" i="13" s="1"/>
  <c r="Y38" i="13"/>
  <c r="V39" i="13" s="1"/>
  <c r="Y34" i="13"/>
  <c r="V35" i="13" s="1"/>
  <c r="Y41" i="13"/>
  <c r="V42" i="13" s="1"/>
  <c r="Y44" i="13"/>
  <c r="V45" i="13" s="1"/>
  <c r="Y47" i="13"/>
  <c r="V48" i="13" s="1"/>
  <c r="Y50" i="13"/>
  <c r="V51" i="13" s="1"/>
  <c r="Y53" i="13"/>
  <c r="V54" i="13" s="1"/>
  <c r="Y56" i="13"/>
  <c r="Y33" i="13"/>
  <c r="V34" i="13" s="1"/>
  <c r="D27" i="9" l="1"/>
  <c r="I29" i="9" s="1"/>
  <c r="D21" i="9"/>
  <c r="F36" i="11"/>
  <c r="F38" i="11" s="1"/>
  <c r="F40" i="11" s="1"/>
  <c r="J40" i="11" s="1"/>
  <c r="N42" i="8"/>
  <c r="D14" i="8"/>
  <c r="D26" i="8" s="1"/>
  <c r="M29" i="9" l="1"/>
  <c r="I23" i="9"/>
  <c r="M23" i="9" s="1"/>
  <c r="M26" i="8"/>
  <c r="F32" i="8" s="1"/>
  <c r="M32" i="8" s="1"/>
  <c r="M28" i="8"/>
  <c r="F34" i="8" s="1"/>
  <c r="D20" i="8"/>
  <c r="J34" i="8" l="1"/>
  <c r="J36" i="8" s="1"/>
  <c r="M34" i="8" l="1"/>
  <c r="D26" i="7" l="1"/>
  <c r="D30" i="7" s="1"/>
  <c r="G32" i="7"/>
  <c r="G34" i="7" s="1"/>
  <c r="H36" i="7" s="1"/>
  <c r="L36" i="7" s="1"/>
  <c r="E40" i="7"/>
  <c r="M46" i="7"/>
  <c r="E50" i="7" s="1"/>
  <c r="N56" i="7"/>
  <c r="J57" i="7"/>
  <c r="N57" i="7"/>
  <c r="J58" i="7"/>
  <c r="N58" i="7" s="1"/>
  <c r="N59" i="7"/>
  <c r="N60" i="7"/>
  <c r="N61" i="7"/>
  <c r="J62" i="7"/>
  <c r="N62" i="7" s="1"/>
  <c r="J63" i="7"/>
  <c r="N63" i="7" s="1"/>
  <c r="J64" i="7"/>
  <c r="N64" i="7"/>
  <c r="G30" i="6"/>
  <c r="L30" i="6"/>
  <c r="H34" i="6"/>
  <c r="F39" i="6"/>
  <c r="M39" i="6" s="1"/>
  <c r="F41" i="6"/>
  <c r="J41" i="6"/>
  <c r="M41" i="6"/>
  <c r="J39" i="6" l="1"/>
  <c r="D13" i="5"/>
  <c r="D17" i="5" s="1"/>
  <c r="D13" i="3"/>
  <c r="D17" i="3" s="1"/>
  <c r="H31" i="5" l="1"/>
  <c r="F32" i="5" s="1"/>
  <c r="H55" i="5"/>
  <c r="H54" i="5"/>
  <c r="F55" i="5" s="1"/>
  <c r="H53" i="5"/>
  <c r="F54" i="5" s="1"/>
  <c r="H52" i="5"/>
  <c r="F53" i="5" s="1"/>
  <c r="H51" i="5"/>
  <c r="F52" i="5" s="1"/>
  <c r="H50" i="5"/>
  <c r="F51" i="5" s="1"/>
  <c r="H49" i="5"/>
  <c r="F50" i="5" s="1"/>
  <c r="H48" i="5"/>
  <c r="F49" i="5" s="1"/>
  <c r="H47" i="5"/>
  <c r="F48" i="5" s="1"/>
  <c r="H46" i="5"/>
  <c r="F47" i="5" s="1"/>
  <c r="H45" i="5"/>
  <c r="F46" i="5" s="1"/>
  <c r="H44" i="5"/>
  <c r="F45" i="5" s="1"/>
  <c r="H43" i="5"/>
  <c r="F44" i="5" s="1"/>
  <c r="H42" i="5"/>
  <c r="F43" i="5" s="1"/>
  <c r="H41" i="5"/>
  <c r="F42" i="5" s="1"/>
  <c r="H40" i="5"/>
  <c r="F41" i="5" s="1"/>
  <c r="H39" i="5"/>
  <c r="F40" i="5" s="1"/>
  <c r="H38" i="5"/>
  <c r="F39" i="5" s="1"/>
  <c r="H37" i="5"/>
  <c r="F38" i="5" s="1"/>
  <c r="H36" i="5"/>
  <c r="F37" i="5" s="1"/>
  <c r="H35" i="5"/>
  <c r="F36" i="5" s="1"/>
  <c r="H34" i="5"/>
  <c r="F35" i="5" s="1"/>
  <c r="H33" i="5"/>
  <c r="F34" i="5" s="1"/>
  <c r="H32" i="5"/>
  <c r="F33" i="5" s="1"/>
  <c r="H23" i="5"/>
  <c r="H25" i="5" s="1"/>
  <c r="L25" i="5" s="1"/>
  <c r="H55" i="3"/>
  <c r="H53" i="3"/>
  <c r="F54" i="3" s="1"/>
  <c r="H51" i="3"/>
  <c r="F52" i="3" s="1"/>
  <c r="H49" i="3"/>
  <c r="F50" i="3" s="1"/>
  <c r="H47" i="3"/>
  <c r="F48" i="3" s="1"/>
  <c r="H45" i="3"/>
  <c r="F46" i="3" s="1"/>
  <c r="H43" i="3"/>
  <c r="F44" i="3" s="1"/>
  <c r="H41" i="3"/>
  <c r="F42" i="3" s="1"/>
  <c r="H39" i="3"/>
  <c r="F40" i="3" s="1"/>
  <c r="H37" i="3"/>
  <c r="F38" i="3" s="1"/>
  <c r="H35" i="3"/>
  <c r="F36" i="3" s="1"/>
  <c r="H33" i="3"/>
  <c r="F34" i="3" s="1"/>
  <c r="H31" i="3"/>
  <c r="F32" i="3" s="1"/>
  <c r="H54" i="3"/>
  <c r="F55" i="3" s="1"/>
  <c r="H52" i="3"/>
  <c r="F53" i="3" s="1"/>
  <c r="H50" i="3"/>
  <c r="F51" i="3" s="1"/>
  <c r="H48" i="3"/>
  <c r="F49" i="3" s="1"/>
  <c r="H46" i="3"/>
  <c r="F47" i="3" s="1"/>
  <c r="H44" i="3"/>
  <c r="F45" i="3" s="1"/>
  <c r="H42" i="3"/>
  <c r="F43" i="3" s="1"/>
  <c r="H40" i="3"/>
  <c r="F41" i="3" s="1"/>
  <c r="H38" i="3"/>
  <c r="F39" i="3" s="1"/>
  <c r="H36" i="3"/>
  <c r="F37" i="3" s="1"/>
  <c r="H34" i="3"/>
  <c r="F35" i="3" s="1"/>
  <c r="H32" i="3"/>
  <c r="F33" i="3" s="1"/>
  <c r="H23" i="3"/>
  <c r="H25" i="3" s="1"/>
  <c r="L25" i="3" s="1"/>
  <c r="D13" i="2"/>
  <c r="D17" i="2" s="1"/>
  <c r="H52" i="2" l="1"/>
  <c r="F53" i="2" s="1"/>
  <c r="H35" i="2"/>
  <c r="F36" i="2" s="1"/>
  <c r="H39" i="2"/>
  <c r="F40" i="2" s="1"/>
  <c r="H43" i="2"/>
  <c r="F44" i="2" s="1"/>
  <c r="H47" i="2"/>
  <c r="F48" i="2" s="1"/>
  <c r="H32" i="2"/>
  <c r="F33" i="2" s="1"/>
  <c r="H38" i="2"/>
  <c r="F39" i="2" s="1"/>
  <c r="H55" i="2"/>
  <c r="H53" i="2"/>
  <c r="F54" i="2" s="1"/>
  <c r="H36" i="2"/>
  <c r="F37" i="2" s="1"/>
  <c r="H40" i="2"/>
  <c r="F41" i="2" s="1"/>
  <c r="H44" i="2"/>
  <c r="F45" i="2" s="1"/>
  <c r="H48" i="2"/>
  <c r="F49" i="2" s="1"/>
  <c r="H31" i="2"/>
  <c r="F32" i="2" s="1"/>
  <c r="H42" i="2"/>
  <c r="F43" i="2" s="1"/>
  <c r="H50" i="2"/>
  <c r="F51" i="2" s="1"/>
  <c r="H54" i="2"/>
  <c r="F55" i="2" s="1"/>
  <c r="H33" i="2"/>
  <c r="F34" i="2" s="1"/>
  <c r="H37" i="2"/>
  <c r="F38" i="2" s="1"/>
  <c r="H41" i="2"/>
  <c r="F42" i="2" s="1"/>
  <c r="H45" i="2"/>
  <c r="F46" i="2" s="1"/>
  <c r="H49" i="2"/>
  <c r="F50" i="2" s="1"/>
  <c r="H23" i="2"/>
  <c r="H25" i="2" s="1"/>
  <c r="L25" i="2" s="1"/>
  <c r="H51" i="2"/>
  <c r="F52" i="2" s="1"/>
  <c r="H34" i="2"/>
  <c r="F35" i="2" s="1"/>
  <c r="H46" i="2"/>
  <c r="F47" i="2" s="1"/>
</calcChain>
</file>

<file path=xl/sharedStrings.xml><?xml version="1.0" encoding="utf-8"?>
<sst xmlns="http://schemas.openxmlformats.org/spreadsheetml/2006/main" count="1364" uniqueCount="358">
  <si>
    <t>施工面積</t>
    <rPh sb="0" eb="2">
      <t>セコウ</t>
    </rPh>
    <rPh sb="2" eb="4">
      <t>メンセキ</t>
    </rPh>
    <phoneticPr fontId="1"/>
  </si>
  <si>
    <t>～</t>
    <phoneticPr fontId="1"/>
  </si>
  <si>
    <t>kg</t>
  </si>
  <si>
    <t>kg</t>
    <phoneticPr fontId="1"/>
  </si>
  <si>
    <t>缶</t>
    <rPh sb="0" eb="1">
      <t>カン</t>
    </rPh>
    <phoneticPr fontId="1"/>
  </si>
  <si>
    <t>ＣＳ－２１ビルダーの数量算出シート</t>
    <rPh sb="10" eb="12">
      <t>スウリョウ</t>
    </rPh>
    <rPh sb="12" eb="14">
      <t>サンシュツ</t>
    </rPh>
    <phoneticPr fontId="1"/>
  </si>
  <si>
    <t>㎡</t>
    <phoneticPr fontId="1"/>
  </si>
  <si>
    <t>*</t>
    <phoneticPr fontId="1"/>
  </si>
  <si>
    <t>缶 [5kg缶]</t>
    <rPh sb="0" eb="1">
      <t>カン</t>
    </rPh>
    <phoneticPr fontId="1"/>
  </si>
  <si>
    <t>kg/㎡</t>
    <phoneticPr fontId="1"/>
  </si>
  <si>
    <t>g/㎡</t>
    <phoneticPr fontId="1"/>
  </si>
  <si>
    <r>
      <rPr>
        <sz val="12"/>
        <color rgb="FFFF0000"/>
        <rFont val="ＭＳ ゴシック"/>
        <family val="3"/>
        <charset val="128"/>
      </rPr>
      <t>主 剤</t>
    </r>
    <r>
      <rPr>
        <sz val="12"/>
        <rFont val="ＭＳ ゴシック"/>
        <family val="3"/>
        <charset val="128"/>
      </rPr>
      <t xml:space="preserve"> [ 5kg缶 ]</t>
    </r>
    <rPh sb="0" eb="1">
      <t>オモ</t>
    </rPh>
    <rPh sb="2" eb="3">
      <t>ザイ</t>
    </rPh>
    <rPh sb="9" eb="10">
      <t>カン</t>
    </rPh>
    <phoneticPr fontId="1"/>
  </si>
  <si>
    <t xml:space="preserve">　塗布仕様 ２回塗布 </t>
    <rPh sb="7" eb="8">
      <t>カイ</t>
    </rPh>
    <rPh sb="8" eb="10">
      <t>トフ</t>
    </rPh>
    <phoneticPr fontId="1"/>
  </si>
  <si>
    <t xml:space="preserve">㎡ </t>
    <phoneticPr fontId="1"/>
  </si>
  <si>
    <t>表．荷姿単位ごとの施工可能面積</t>
    <rPh sb="9" eb="11">
      <t>セコウ</t>
    </rPh>
    <rPh sb="11" eb="13">
      <t>カノウ</t>
    </rPh>
    <rPh sb="13" eb="15">
      <t>メンセキ</t>
    </rPh>
    <phoneticPr fontId="1"/>
  </si>
  <si>
    <t>施工可能面積</t>
    <rPh sb="0" eb="2">
      <t>セコウ</t>
    </rPh>
    <rPh sb="2" eb="4">
      <t>カノウ</t>
    </rPh>
    <rPh sb="4" eb="6">
      <t>メンセキ</t>
    </rPh>
    <phoneticPr fontId="1"/>
  </si>
  <si>
    <t>荷姿単位別の標準配合量</t>
    <rPh sb="4" eb="5">
      <t>ベツ</t>
    </rPh>
    <rPh sb="10" eb="11">
      <t>リョウ</t>
    </rPh>
    <phoneticPr fontId="1"/>
  </si>
  <si>
    <r>
      <t>ＣＳ－２１ビルダーは、</t>
    </r>
    <r>
      <rPr>
        <b/>
        <sz val="12"/>
        <rFont val="ＭＳ ゴシック"/>
        <family val="3"/>
        <charset val="128"/>
      </rPr>
      <t>２液混合型</t>
    </r>
    <r>
      <rPr>
        <sz val="12"/>
        <rFont val="ＭＳ ゴシック"/>
        <family val="3"/>
        <charset val="128"/>
      </rPr>
      <t>のけい酸塩系表面含浸材です。</t>
    </r>
    <rPh sb="12" eb="13">
      <t>エキ</t>
    </rPh>
    <rPh sb="13" eb="16">
      <t>コンゴウガタ</t>
    </rPh>
    <rPh sb="19" eb="20">
      <t>サン</t>
    </rPh>
    <rPh sb="20" eb="21">
      <t>エン</t>
    </rPh>
    <rPh sb="21" eb="22">
      <t>ケイ</t>
    </rPh>
    <rPh sb="22" eb="27">
      <t>ヒョウメンガンシンザイ</t>
    </rPh>
    <phoneticPr fontId="1"/>
  </si>
  <si>
    <t>混合・撹拌し、その混合液をコンクリートに塗布して使用します。</t>
    <rPh sb="24" eb="26">
      <t>シヨウ</t>
    </rPh>
    <phoneticPr fontId="1"/>
  </si>
  <si>
    <r>
      <t xml:space="preserve">標準配合 </t>
    </r>
    <r>
      <rPr>
        <b/>
        <sz val="12"/>
        <rFont val="ＭＳ ゴシック"/>
        <family val="3"/>
        <charset val="128"/>
      </rPr>
      <t>主剤：助剤 ＝ ５：１（重量比）</t>
    </r>
    <r>
      <rPr>
        <sz val="12"/>
        <rFont val="ＭＳ ゴシック"/>
        <family val="3"/>
        <charset val="128"/>
      </rPr>
      <t>の割合で、主剤に助剤を投入して</t>
    </r>
    <rPh sb="22" eb="24">
      <t>ワリアイ</t>
    </rPh>
    <rPh sb="32" eb="34">
      <t>トウニュウ</t>
    </rPh>
    <phoneticPr fontId="1"/>
  </si>
  <si>
    <t>＋</t>
    <phoneticPr fontId="1"/>
  </si>
  <si>
    <t>kg</t>
    <phoneticPr fontId="1"/>
  </si>
  <si>
    <t>※</t>
    <phoneticPr fontId="1"/>
  </si>
  <si>
    <t>荷姿</t>
    <phoneticPr fontId="1"/>
  </si>
  <si>
    <t>CS-21[ 5kg缶 ]</t>
    <rPh sb="10" eb="11">
      <t>カン</t>
    </rPh>
    <phoneticPr fontId="1"/>
  </si>
  <si>
    <t>①塗布量</t>
    <rPh sb="1" eb="3">
      <t>トフ</t>
    </rPh>
    <rPh sb="3" eb="4">
      <t>リョウ</t>
    </rPh>
    <phoneticPr fontId="1"/>
  </si>
  <si>
    <t>③使用量</t>
    <rPh sb="1" eb="4">
      <t>シヨウリョウ</t>
    </rPh>
    <phoneticPr fontId="1"/>
  </si>
  <si>
    <t>ＣＳ－２１の数量算出シート【CSⅡ：CS-21・2回塗布】</t>
    <rPh sb="6" eb="8">
      <t>スウリョウ</t>
    </rPh>
    <rPh sb="8" eb="10">
      <t>サンシュツ</t>
    </rPh>
    <rPh sb="25" eb="28">
      <t>カイトフ</t>
    </rPh>
    <phoneticPr fontId="1"/>
  </si>
  <si>
    <t>ＣＳ－２１の数量算出シート【CSⅠ：CS-21・1回塗布】</t>
    <rPh sb="6" eb="8">
      <t>スウリョウ</t>
    </rPh>
    <rPh sb="8" eb="10">
      <t>サンシュツ</t>
    </rPh>
    <rPh sb="25" eb="28">
      <t>カイトフ</t>
    </rPh>
    <phoneticPr fontId="1"/>
  </si>
  <si>
    <t xml:space="preserve">　塗布仕様 １回塗布 </t>
    <rPh sb="7" eb="8">
      <t>カイ</t>
    </rPh>
    <rPh sb="8" eb="10">
      <t>トフ</t>
    </rPh>
    <phoneticPr fontId="1"/>
  </si>
  <si>
    <t>×</t>
    <phoneticPr fontId="1"/>
  </si>
  <si>
    <t>１回</t>
    <rPh sb="1" eb="2">
      <t>カイ</t>
    </rPh>
    <phoneticPr fontId="1"/>
  </si>
  <si>
    <t>ＣＳ－２１ネオの数量算出シート</t>
    <rPh sb="8" eb="10">
      <t>スウリョウ</t>
    </rPh>
    <rPh sb="10" eb="12">
      <t>サンシュツ</t>
    </rPh>
    <phoneticPr fontId="1"/>
  </si>
  <si>
    <t>缶 [20kg缶]</t>
    <rPh sb="0" eb="1">
      <t>カン</t>
    </rPh>
    <phoneticPr fontId="1"/>
  </si>
  <si>
    <t>ＣＳ－２１の数量算出シート【打継部処理：CS-21・1回散布】</t>
    <rPh sb="6" eb="8">
      <t>スウリョウ</t>
    </rPh>
    <rPh sb="8" eb="10">
      <t>サンシュツ</t>
    </rPh>
    <rPh sb="14" eb="19">
      <t>ウチツギブショリ</t>
    </rPh>
    <rPh sb="27" eb="28">
      <t>カイ</t>
    </rPh>
    <rPh sb="28" eb="30">
      <t>サンプ</t>
    </rPh>
    <phoneticPr fontId="1"/>
  </si>
  <si>
    <t>ＣＳ－２１は、希釈せずに原液をコンクリートに散布（塗布）して使用します。</t>
    <rPh sb="25" eb="27">
      <t>トフ</t>
    </rPh>
    <phoneticPr fontId="1"/>
  </si>
  <si>
    <r>
      <t>数量計算</t>
    </r>
    <r>
      <rPr>
        <sz val="10"/>
        <rFont val="ＭＳ ゴシック"/>
        <family val="3"/>
        <charset val="128"/>
      </rPr>
      <t>【</t>
    </r>
    <r>
      <rPr>
        <b/>
        <sz val="10"/>
        <rFont val="ＭＳ ゴシック"/>
        <family val="3"/>
        <charset val="128"/>
      </rPr>
      <t>黄色枠内に施工面積（㎡）入力で、水色枠内に計算結果を表示</t>
    </r>
    <r>
      <rPr>
        <sz val="10"/>
        <rFont val="ＭＳ ゴシック"/>
        <family val="3"/>
        <charset val="128"/>
      </rPr>
      <t>】</t>
    </r>
    <rPh sb="2" eb="4">
      <t>ケイサン</t>
    </rPh>
    <rPh sb="5" eb="7">
      <t>キイロ</t>
    </rPh>
    <rPh sb="7" eb="8">
      <t>ワク</t>
    </rPh>
    <rPh sb="8" eb="9">
      <t>ナイ</t>
    </rPh>
    <rPh sb="21" eb="23">
      <t>ミズイロ</t>
    </rPh>
    <rPh sb="23" eb="24">
      <t>ワク</t>
    </rPh>
    <rPh sb="24" eb="25">
      <t>ナイ</t>
    </rPh>
    <rPh sb="28" eb="30">
      <t>ケッカ</t>
    </rPh>
    <rPh sb="31" eb="33">
      <t>ヒョウジ</t>
    </rPh>
    <phoneticPr fontId="1"/>
  </si>
  <si>
    <r>
      <t>算出条件</t>
    </r>
    <r>
      <rPr>
        <b/>
        <sz val="10"/>
        <rFont val="ＭＳ ゴシック"/>
        <family val="3"/>
        <charset val="128"/>
      </rPr>
      <t>【黄色枠内に塗布量（ｇ/㎡）とロス率（％）入力で、水色枠内に計算結果を表示】</t>
    </r>
    <rPh sb="0" eb="2">
      <t>サンシュツ</t>
    </rPh>
    <rPh sb="2" eb="4">
      <t>ジョウケン</t>
    </rPh>
    <rPh sb="5" eb="7">
      <t>キイロ</t>
    </rPh>
    <rPh sb="10" eb="13">
      <t>トフリョウ</t>
    </rPh>
    <rPh sb="21" eb="22">
      <t>リツ</t>
    </rPh>
    <rPh sb="25" eb="27">
      <t>ニュウリョク</t>
    </rPh>
    <rPh sb="29" eb="31">
      <t>ミズイロ</t>
    </rPh>
    <rPh sb="31" eb="33">
      <t>ワクナイ</t>
    </rPh>
    <rPh sb="34" eb="38">
      <t>ケイサンケッカ</t>
    </rPh>
    <rPh sb="39" eb="41">
      <t>ヒョウジ</t>
    </rPh>
    <phoneticPr fontId="1"/>
  </si>
  <si>
    <t>↓</t>
    <phoneticPr fontId="1"/>
  </si>
  <si>
    <r>
      <t xml:space="preserve"> ＞内、</t>
    </r>
    <r>
      <rPr>
        <sz val="12"/>
        <color rgb="FFFF0000"/>
        <rFont val="ＭＳ ゴシック"/>
        <family val="3"/>
        <charset val="128"/>
      </rPr>
      <t>主剤</t>
    </r>
    <rPh sb="2" eb="3">
      <t>ウチ</t>
    </rPh>
    <rPh sb="4" eb="6">
      <t>シュザイ</t>
    </rPh>
    <phoneticPr fontId="1"/>
  </si>
  <si>
    <r>
      <t xml:space="preserve"> ＞内、</t>
    </r>
    <r>
      <rPr>
        <sz val="12"/>
        <color rgb="FF0000FF"/>
        <rFont val="ＭＳ ゴシック"/>
        <family val="3"/>
        <charset val="128"/>
      </rPr>
      <t>助剤</t>
    </r>
    <rPh sb="2" eb="3">
      <t>ウチ</t>
    </rPh>
    <rPh sb="4" eb="6">
      <t>ジョザイ</t>
    </rPh>
    <phoneticPr fontId="1"/>
  </si>
  <si>
    <r>
      <t>準備する量</t>
    </r>
    <r>
      <rPr>
        <sz val="12"/>
        <color theme="2" tint="-0.89999084444715716"/>
        <rFont val="ＭＳ ゴシック"/>
        <family val="3"/>
        <charset val="128"/>
      </rPr>
      <t>（単位は、荷姿20kg缶）</t>
    </r>
    <rPh sb="0" eb="2">
      <t>ジュンビ</t>
    </rPh>
    <rPh sb="4" eb="5">
      <t>リョウ</t>
    </rPh>
    <phoneticPr fontId="1"/>
  </si>
  <si>
    <r>
      <t>準備する量</t>
    </r>
    <r>
      <rPr>
        <sz val="12"/>
        <color theme="2" tint="-0.89999084444715716"/>
        <rFont val="ＭＳ ゴシック"/>
        <family val="3"/>
        <charset val="128"/>
      </rPr>
      <t>(単位：荷姿5kg缶の場合)</t>
    </r>
    <rPh sb="0" eb="2">
      <t>ジュンビ</t>
    </rPh>
    <rPh sb="4" eb="5">
      <t>リョウ</t>
    </rPh>
    <rPh sb="16" eb="18">
      <t>バアイ</t>
    </rPh>
    <phoneticPr fontId="1"/>
  </si>
  <si>
    <t>必要数量</t>
    <rPh sb="0" eb="2">
      <t>ヒツヨウ</t>
    </rPh>
    <rPh sb="2" eb="4">
      <t>スウリョウ</t>
    </rPh>
    <phoneticPr fontId="1"/>
  </si>
  <si>
    <r>
      <rPr>
        <sz val="12"/>
        <color theme="2" tint="-0.89999084444715716"/>
        <rFont val="ＭＳ ゴシック"/>
        <family val="3"/>
        <charset val="128"/>
      </rPr>
      <t>＞</t>
    </r>
    <r>
      <rPr>
        <sz val="12"/>
        <rFont val="ＭＳ ゴシック"/>
        <family val="3"/>
        <charset val="128"/>
      </rPr>
      <t xml:space="preserve"> 内、</t>
    </r>
    <r>
      <rPr>
        <sz val="12"/>
        <color rgb="FFFF0000"/>
        <rFont val="ＭＳ ゴシック"/>
        <family val="3"/>
        <charset val="128"/>
      </rPr>
      <t>主剤</t>
    </r>
    <r>
      <rPr>
        <sz val="12"/>
        <color theme="2" tint="-0.89999084444715716"/>
        <rFont val="ＭＳ ゴシック"/>
        <family val="3"/>
        <charset val="128"/>
      </rPr>
      <t>（必要数量×5/6）</t>
    </r>
    <rPh sb="2" eb="3">
      <t>ウチ</t>
    </rPh>
    <rPh sb="4" eb="6">
      <t>シュザイ</t>
    </rPh>
    <rPh sb="7" eb="9">
      <t>ヒツヨウ</t>
    </rPh>
    <rPh sb="9" eb="11">
      <t>スウリョウ</t>
    </rPh>
    <phoneticPr fontId="1"/>
  </si>
  <si>
    <r>
      <rPr>
        <sz val="12"/>
        <color theme="2" tint="-0.89999084444715716"/>
        <rFont val="ＭＳ ゴシック"/>
        <family val="3"/>
        <charset val="128"/>
      </rPr>
      <t xml:space="preserve">＞ </t>
    </r>
    <r>
      <rPr>
        <sz val="12"/>
        <rFont val="ＭＳ ゴシック"/>
        <family val="3"/>
        <charset val="128"/>
      </rPr>
      <t>内、</t>
    </r>
    <r>
      <rPr>
        <sz val="12"/>
        <color rgb="FF0000FF"/>
        <rFont val="ＭＳ ゴシック"/>
        <family val="3"/>
        <charset val="128"/>
      </rPr>
      <t>助剤</t>
    </r>
    <r>
      <rPr>
        <sz val="12"/>
        <color theme="2" tint="-0.89999084444715716"/>
        <rFont val="ＭＳ ゴシック"/>
        <family val="3"/>
        <charset val="128"/>
      </rPr>
      <t>（必要数量×1/6）</t>
    </r>
    <rPh sb="2" eb="3">
      <t>ウチ</t>
    </rPh>
    <rPh sb="4" eb="6">
      <t>ジョザイ</t>
    </rPh>
    <phoneticPr fontId="1"/>
  </si>
  <si>
    <t>材料をご注文ただく際には、施工面積×使用量（塗布量＋ロス率）にて必要数量を算出し、</t>
    <rPh sb="0" eb="2">
      <t>ザイリョウ</t>
    </rPh>
    <rPh sb="4" eb="6">
      <t>チュウモン</t>
    </rPh>
    <rPh sb="9" eb="10">
      <t>サイ</t>
    </rPh>
    <rPh sb="13" eb="15">
      <t>セコウ</t>
    </rPh>
    <rPh sb="15" eb="17">
      <t>メンセキ</t>
    </rPh>
    <rPh sb="18" eb="21">
      <t>シヨウリョウ</t>
    </rPh>
    <rPh sb="22" eb="24">
      <t>トフ</t>
    </rPh>
    <rPh sb="24" eb="25">
      <t>リョウ</t>
    </rPh>
    <rPh sb="28" eb="29">
      <t>リツ</t>
    </rPh>
    <rPh sb="37" eb="39">
      <t>サンシュツ</t>
    </rPh>
    <phoneticPr fontId="1"/>
  </si>
  <si>
    <r>
      <rPr>
        <b/>
        <sz val="12"/>
        <rFont val="ＭＳ ゴシック"/>
        <family val="3"/>
        <charset val="128"/>
      </rPr>
      <t>荷姿（２０kg缶）単位</t>
    </r>
    <r>
      <rPr>
        <sz val="12"/>
        <rFont val="ＭＳ ゴシック"/>
        <family val="3"/>
        <charset val="128"/>
      </rPr>
      <t>となる準備する量をご確認ください。</t>
    </r>
    <rPh sb="7" eb="8">
      <t>カン</t>
    </rPh>
    <rPh sb="9" eb="11">
      <t>タンイ</t>
    </rPh>
    <rPh sb="21" eb="23">
      <t>カクニン</t>
    </rPh>
    <phoneticPr fontId="1"/>
  </si>
  <si>
    <t>（施工面積×使用量）</t>
    <rPh sb="1" eb="5">
      <t>セコウメンセキ</t>
    </rPh>
    <rPh sb="6" eb="9">
      <t>シヨウリョウ</t>
    </rPh>
    <phoneticPr fontId="1"/>
  </si>
  <si>
    <r>
      <t>必要数量</t>
    </r>
    <r>
      <rPr>
        <sz val="12"/>
        <color theme="2" tint="-0.89999084444715716"/>
        <rFont val="ＭＳ ゴシック"/>
        <family val="3"/>
        <charset val="128"/>
      </rPr>
      <t>（施工面積×使用量）</t>
    </r>
    <rPh sb="0" eb="2">
      <t>ヒツヨウ</t>
    </rPh>
    <rPh sb="2" eb="4">
      <t>スウリョウ</t>
    </rPh>
    <rPh sb="4" eb="5">
      <t>ヨウリョウ</t>
    </rPh>
    <rPh sb="5" eb="9">
      <t>セコウメンセキ</t>
    </rPh>
    <rPh sb="10" eb="13">
      <t>シヨウリョウ</t>
    </rPh>
    <phoneticPr fontId="1"/>
  </si>
  <si>
    <r>
      <rPr>
        <b/>
        <sz val="12"/>
        <rFont val="ＭＳ ゴシック"/>
        <family val="3"/>
        <charset val="128"/>
      </rPr>
      <t>荷姿（５kg缶・２kg缶・CSミニ0.35kgﾎﾞﾄﾙ）単位</t>
    </r>
    <r>
      <rPr>
        <sz val="12"/>
        <rFont val="ＭＳ ゴシック"/>
        <family val="3"/>
        <charset val="128"/>
      </rPr>
      <t>となる準備する量をご確認ください。</t>
    </r>
    <rPh sb="28" eb="30">
      <t>タンイ</t>
    </rPh>
    <rPh sb="40" eb="42">
      <t>カクニン</t>
    </rPh>
    <phoneticPr fontId="1"/>
  </si>
  <si>
    <t>ＣＳ－２１ネオは、希釈せずに原液をコンクリートに塗布して使用します。</t>
    <phoneticPr fontId="1"/>
  </si>
  <si>
    <t>ＣＳ－２１は、希釈せずに原液をコンクリートに塗布して使用します。</t>
    <phoneticPr fontId="1"/>
  </si>
  <si>
    <t>ＣＳ－２１は、希釈せずに原液をコンクリートに塗布して使用します。</t>
    <phoneticPr fontId="1"/>
  </si>
  <si>
    <r>
      <t>kg/㎡</t>
    </r>
    <r>
      <rPr>
        <sz val="12"/>
        <color theme="2" tint="-0.89999084444715716"/>
        <rFont val="ＭＳ ゴシック"/>
        <family val="3"/>
        <charset val="128"/>
      </rPr>
      <t>（①塗布量＋②ロス）</t>
    </r>
    <rPh sb="6" eb="9">
      <t>トフリョウ</t>
    </rPh>
    <phoneticPr fontId="1"/>
  </si>
  <si>
    <t>②ロス率 ＋</t>
    <rPh sb="3" eb="4">
      <t>リツ</t>
    </rPh>
    <phoneticPr fontId="1"/>
  </si>
  <si>
    <t>CSパテの色は１缶ごとに指定</t>
    <rPh sb="8" eb="9">
      <t>カン</t>
    </rPh>
    <phoneticPr fontId="1"/>
  </si>
  <si>
    <t>ｇ</t>
    <phoneticPr fontId="1"/>
  </si>
  <si>
    <t>缶 [700g缶]</t>
    <rPh sb="0" eb="1">
      <t>カン</t>
    </rPh>
    <phoneticPr fontId="1"/>
  </si>
  <si>
    <r>
      <t xml:space="preserve"> ＞内、</t>
    </r>
    <r>
      <rPr>
        <sz val="12"/>
        <color rgb="FFFF0000"/>
        <rFont val="ＭＳ ゴシック"/>
        <family val="3"/>
        <charset val="128"/>
      </rPr>
      <t>CSパテ</t>
    </r>
    <rPh sb="2" eb="3">
      <t>ウチ</t>
    </rPh>
    <phoneticPr fontId="1"/>
  </si>
  <si>
    <t>缶 [500g缶]</t>
    <rPh sb="0" eb="1">
      <t>カン</t>
    </rPh>
    <phoneticPr fontId="1"/>
  </si>
  <si>
    <r>
      <t xml:space="preserve"> ＞内、</t>
    </r>
    <r>
      <rPr>
        <sz val="12"/>
        <color rgb="FF0000FF"/>
        <rFont val="ＭＳ ゴシック"/>
        <family val="3"/>
        <charset val="128"/>
      </rPr>
      <t>CS-21クリアー</t>
    </r>
    <rPh sb="2" eb="3">
      <t>ウチ</t>
    </rPh>
    <phoneticPr fontId="1"/>
  </si>
  <si>
    <t>■業務用ラージタイプ（CS-21クリアーとCSパテを別々に注文）の場合</t>
    <rPh sb="26" eb="28">
      <t>ベツベツ</t>
    </rPh>
    <rPh sb="29" eb="31">
      <t>チュウモン</t>
    </rPh>
    <rPh sb="33" eb="35">
      <t>バアイ</t>
    </rPh>
    <phoneticPr fontId="1"/>
  </si>
  <si>
    <t>CSパテの色は１セットごとに指定</t>
    <phoneticPr fontId="1"/>
  </si>
  <si>
    <t>セット</t>
    <phoneticPr fontId="1"/>
  </si>
  <si>
    <t>■CS-21ひび割れ補修セットの場合</t>
    <rPh sb="16" eb="18">
      <t>バアイ</t>
    </rPh>
    <phoneticPr fontId="1"/>
  </si>
  <si>
    <t>準備する量（単位：荷姿、補修セット、または業務用ラージタイプ）</t>
    <rPh sb="0" eb="2">
      <t>ジュンビ</t>
    </rPh>
    <rPh sb="4" eb="5">
      <t>リョウ</t>
    </rPh>
    <rPh sb="12" eb="14">
      <t>ホシュウ</t>
    </rPh>
    <rPh sb="21" eb="24">
      <t>ギョウムヨウ</t>
    </rPh>
    <phoneticPr fontId="1"/>
  </si>
  <si>
    <t>ｇ</t>
    <phoneticPr fontId="1"/>
  </si>
  <si>
    <t>CSパテ</t>
    <phoneticPr fontId="1"/>
  </si>
  <si>
    <t>CS-21クリアー</t>
    <phoneticPr fontId="1"/>
  </si>
  <si>
    <t>ｍ</t>
    <phoneticPr fontId="1"/>
  </si>
  <si>
    <t>ひび割れ総延長</t>
    <rPh sb="2" eb="3">
      <t>ワ</t>
    </rPh>
    <rPh sb="4" eb="7">
      <t>ソウエンチョウ</t>
    </rPh>
    <phoneticPr fontId="1"/>
  </si>
  <si>
    <r>
      <t>数量計算</t>
    </r>
    <r>
      <rPr>
        <sz val="10"/>
        <rFont val="ＭＳ ゴシック"/>
        <family val="3"/>
        <charset val="128"/>
      </rPr>
      <t>【</t>
    </r>
    <r>
      <rPr>
        <b/>
        <sz val="10"/>
        <rFont val="ＭＳ ゴシック"/>
        <family val="3"/>
        <charset val="128"/>
      </rPr>
      <t>黄色枠内に施工延長（ｍ）入力で、水色枠内に計算結果を表示</t>
    </r>
    <r>
      <rPr>
        <sz val="10"/>
        <rFont val="ＭＳ ゴシック"/>
        <family val="3"/>
        <charset val="128"/>
      </rPr>
      <t>】</t>
    </r>
    <rPh sb="2" eb="4">
      <t>ケイサン</t>
    </rPh>
    <rPh sb="5" eb="7">
      <t>キイロ</t>
    </rPh>
    <rPh sb="7" eb="8">
      <t>ワク</t>
    </rPh>
    <rPh sb="8" eb="9">
      <t>ナイ</t>
    </rPh>
    <rPh sb="12" eb="14">
      <t>エンチョウ</t>
    </rPh>
    <rPh sb="21" eb="23">
      <t>ミズイロ</t>
    </rPh>
    <rPh sb="23" eb="24">
      <t>ワク</t>
    </rPh>
    <rPh sb="24" eb="25">
      <t>ナイ</t>
    </rPh>
    <rPh sb="28" eb="30">
      <t>ケッカ</t>
    </rPh>
    <rPh sb="31" eb="33">
      <t>ヒョウジ</t>
    </rPh>
    <phoneticPr fontId="1"/>
  </si>
  <si>
    <t>CSパテ</t>
    <phoneticPr fontId="1"/>
  </si>
  <si>
    <t>ｍあたり、CS-21クリアー</t>
    <phoneticPr fontId="1"/>
  </si>
  <si>
    <t>ｍ（幅0.2ｍｍ程度の場合）</t>
    <rPh sb="2" eb="3">
      <t>ハバ</t>
    </rPh>
    <rPh sb="8" eb="10">
      <t>テイド</t>
    </rPh>
    <rPh sb="11" eb="13">
      <t>バアイ</t>
    </rPh>
    <phoneticPr fontId="1"/>
  </si>
  <si>
    <t>CS-21ひび割れ補修セット・１セットあたり</t>
    <phoneticPr fontId="1"/>
  </si>
  <si>
    <t>使用量（ロスを含む）</t>
    <rPh sb="0" eb="3">
      <t>シヨウリョウ</t>
    </rPh>
    <rPh sb="7" eb="8">
      <t>フク</t>
    </rPh>
    <phoneticPr fontId="1"/>
  </si>
  <si>
    <t>算出条件</t>
    <rPh sb="0" eb="2">
      <t>サンシュツ</t>
    </rPh>
    <rPh sb="2" eb="4">
      <t>ジョウケン</t>
    </rPh>
    <phoneticPr fontId="1"/>
  </si>
  <si>
    <t>荷姿には、業務用ラージタイプ［CS-21クリアー500ｇ・CSパテ700ｇ］ もあります。</t>
    <rPh sb="0" eb="2">
      <t>ニスガタ</t>
    </rPh>
    <rPh sb="5" eb="7">
      <t>ギョウム</t>
    </rPh>
    <phoneticPr fontId="1"/>
  </si>
  <si>
    <t>となる準備する量をご確認ください。</t>
    <phoneticPr fontId="1"/>
  </si>
  <si>
    <t>荷姿（ 補修セット［CS-21クリアー120ｇ・CSパテ100ｇ］）単位</t>
    <rPh sb="4" eb="6">
      <t>ホシュウ</t>
    </rPh>
    <phoneticPr fontId="1"/>
  </si>
  <si>
    <t>材料をご注文ただく際には、ひび割れの延長から必要数量を算出し、</t>
    <rPh sb="0" eb="2">
      <t>ザイリョウ</t>
    </rPh>
    <rPh sb="4" eb="6">
      <t>チュウモン</t>
    </rPh>
    <rPh sb="9" eb="10">
      <t>サイ</t>
    </rPh>
    <rPh sb="15" eb="16">
      <t>ワ</t>
    </rPh>
    <rPh sb="18" eb="20">
      <t>エンチョウ</t>
    </rPh>
    <rPh sb="27" eb="29">
      <t>サンシュツ</t>
    </rPh>
    <phoneticPr fontId="1"/>
  </si>
  <si>
    <t>ースト状、注文時に３色の内、１色を指定）がセットになった製品です。</t>
    <rPh sb="5" eb="8">
      <t>チュウモンジ</t>
    </rPh>
    <rPh sb="10" eb="11">
      <t>ショク</t>
    </rPh>
    <rPh sb="12" eb="13">
      <t>ウチ</t>
    </rPh>
    <rPh sb="15" eb="16">
      <t>ショク</t>
    </rPh>
    <rPh sb="17" eb="19">
      <t>シテイ</t>
    </rPh>
    <rPh sb="28" eb="30">
      <t>セイヒン</t>
    </rPh>
    <phoneticPr fontId="1"/>
  </si>
  <si>
    <t>ＣＳ－２１クリアー（けい酸塩系表面含浸材：液体）と、ＣＳパテ（乾燥硬化型パテ材：ペ</t>
    <rPh sb="12" eb="15">
      <t>サンエンケイ</t>
    </rPh>
    <rPh sb="15" eb="20">
      <t>ヒョウメンガンシンザイ</t>
    </rPh>
    <rPh sb="21" eb="23">
      <t>エキタイ</t>
    </rPh>
    <rPh sb="31" eb="36">
      <t>カンソウコウカガタ</t>
    </rPh>
    <rPh sb="38" eb="39">
      <t>ザイ</t>
    </rPh>
    <phoneticPr fontId="1"/>
  </si>
  <si>
    <t>に補修し美観を回復する、簡易補修材です。</t>
    <phoneticPr fontId="1"/>
  </si>
  <si>
    <t>ＣＳ－２１ひび割れ補修セットは、コンクリートに発生した微細ひび割れを目立たないよう</t>
    <rPh sb="7" eb="8">
      <t>ワ</t>
    </rPh>
    <rPh sb="9" eb="11">
      <t>ホシュウ</t>
    </rPh>
    <rPh sb="23" eb="25">
      <t>ハッセイ</t>
    </rPh>
    <rPh sb="27" eb="29">
      <t>ビサイ</t>
    </rPh>
    <rPh sb="31" eb="32">
      <t>ワ</t>
    </rPh>
    <rPh sb="34" eb="36">
      <t>メダ</t>
    </rPh>
    <phoneticPr fontId="1"/>
  </si>
  <si>
    <t>ＣＳ－２１ひび割れ補修セットの数量算出シート</t>
    <rPh sb="7" eb="8">
      <t>ワ</t>
    </rPh>
    <rPh sb="9" eb="11">
      <t>ホシュウ</t>
    </rPh>
    <rPh sb="15" eb="17">
      <t>スウリョウ</t>
    </rPh>
    <rPh sb="17" eb="19">
      <t>サンシュツ</t>
    </rPh>
    <phoneticPr fontId="1"/>
  </si>
  <si>
    <t>＊重量の合計には、練り混ぜに使用する水は含まない</t>
    <rPh sb="1" eb="3">
      <t>ジュウリョウ</t>
    </rPh>
    <rPh sb="4" eb="6">
      <t>ゴウケイ</t>
    </rPh>
    <rPh sb="9" eb="10">
      <t>ネ</t>
    </rPh>
    <rPh sb="11" eb="12">
      <t>マ</t>
    </rPh>
    <rPh sb="14" eb="16">
      <t>シヨウ</t>
    </rPh>
    <rPh sb="20" eb="21">
      <t>フク</t>
    </rPh>
    <phoneticPr fontId="1"/>
  </si>
  <si>
    <t>リフレフィルボンド</t>
    <phoneticPr fontId="1"/>
  </si>
  <si>
    <t>ペンギンスラリー</t>
    <phoneticPr fontId="1"/>
  </si>
  <si>
    <t>ファインショット マイクロ</t>
    <phoneticPr fontId="1"/>
  </si>
  <si>
    <t>－</t>
    <phoneticPr fontId="1"/>
  </si>
  <si>
    <t>ハイスタッフＮ</t>
    <phoneticPr fontId="1"/>
  </si>
  <si>
    <t>ハイスタッフＺ</t>
    <phoneticPr fontId="1"/>
  </si>
  <si>
    <t>ハイスタッフ</t>
    <phoneticPr fontId="1"/>
  </si>
  <si>
    <t>太平洋スラリー</t>
    <rPh sb="0" eb="3">
      <t>タイヘイヨウ</t>
    </rPh>
    <phoneticPr fontId="1"/>
  </si>
  <si>
    <t>アーマ＃６００Ｐ</t>
    <phoneticPr fontId="1"/>
  </si>
  <si>
    <t>アーマ＃６００</t>
    <phoneticPr fontId="1"/>
  </si>
  <si>
    <t>（ｋｇ／Ｌ）</t>
    <phoneticPr fontId="1"/>
  </si>
  <si>
    <t>（ Ｌ ）</t>
    <phoneticPr fontId="1"/>
  </si>
  <si>
    <r>
      <t>合計</t>
    </r>
    <r>
      <rPr>
        <vertAlign val="superscript"/>
        <sz val="10"/>
        <rFont val="ＭＳ ゴシック"/>
        <family val="3"/>
        <charset val="128"/>
      </rPr>
      <t>＊</t>
    </r>
    <rPh sb="0" eb="2">
      <t>ゴウケイ</t>
    </rPh>
    <phoneticPr fontId="1"/>
  </si>
  <si>
    <t>混和液</t>
    <rPh sb="0" eb="3">
      <t>コンワエキ</t>
    </rPh>
    <phoneticPr fontId="1"/>
  </si>
  <si>
    <t>粉体(ﾊﾟｳﾀﾞｰ)</t>
    <rPh sb="0" eb="2">
      <t>フンタイ</t>
    </rPh>
    <phoneticPr fontId="1"/>
  </si>
  <si>
    <t>単位体積重量</t>
    <rPh sb="0" eb="2">
      <t>タンイ</t>
    </rPh>
    <rPh sb="2" eb="4">
      <t>タイセキ</t>
    </rPh>
    <rPh sb="4" eb="6">
      <t>ジュウリョウ</t>
    </rPh>
    <phoneticPr fontId="1"/>
  </si>
  <si>
    <t>練り上がり量</t>
    <phoneticPr fontId="1"/>
  </si>
  <si>
    <t>重　量　（ ｋｇ ）</t>
    <phoneticPr fontId="1"/>
  </si>
  <si>
    <t>製品名</t>
    <rPh sb="0" eb="3">
      <t>セイヒンメイ</t>
    </rPh>
    <phoneticPr fontId="1"/>
  </si>
  <si>
    <t>（例）無機系注入材の重量と練り上がり量</t>
    <rPh sb="1" eb="2">
      <t>レイ</t>
    </rPh>
    <rPh sb="3" eb="6">
      <t>ムキケイ</t>
    </rPh>
    <rPh sb="6" eb="8">
      <t>チュウニュウ</t>
    </rPh>
    <rPh sb="8" eb="9">
      <t>ザイ</t>
    </rPh>
    <rPh sb="10" eb="12">
      <t>ジュウリョウ</t>
    </rPh>
    <rPh sb="13" eb="14">
      <t>ネ</t>
    </rPh>
    <rPh sb="15" eb="16">
      <t>ア</t>
    </rPh>
    <rPh sb="18" eb="19">
      <t>リョウ</t>
    </rPh>
    <phoneticPr fontId="1"/>
  </si>
  <si>
    <t>ｋｇ（ひび割れ容積あたりの単位体積重量、ロスを含む）</t>
    <rPh sb="5" eb="6">
      <t>ワ</t>
    </rPh>
    <rPh sb="7" eb="9">
      <t>ヨウセキ</t>
    </rPh>
    <rPh sb="13" eb="15">
      <t>タンイ</t>
    </rPh>
    <rPh sb="15" eb="17">
      <t>タイセキ</t>
    </rPh>
    <rPh sb="17" eb="19">
      <t>ジュウリョウ</t>
    </rPh>
    <rPh sb="23" eb="24">
      <t>フク</t>
    </rPh>
    <phoneticPr fontId="1"/>
  </si>
  <si>
    <t>％</t>
    <phoneticPr fontId="1"/>
  </si>
  <si>
    <t>ロス率</t>
    <rPh sb="2" eb="3">
      <t>リツ</t>
    </rPh>
    <phoneticPr fontId="1"/>
  </si>
  <si>
    <t>ｋｇ／Ｌ</t>
    <phoneticPr fontId="1"/>
  </si>
  <si>
    <t>＝</t>
    <phoneticPr fontId="1"/>
  </si>
  <si>
    <t>Ｌ</t>
    <phoneticPr fontId="1"/>
  </si>
  <si>
    <t>→ 練り上がり量</t>
    <phoneticPr fontId="1"/>
  </si>
  <si>
    <t>ｋｇ</t>
    <phoneticPr fontId="1"/>
  </si>
  <si>
    <t>重量</t>
    <phoneticPr fontId="1"/>
  </si>
  <si>
    <t>無機系注入材の単位体積重量（ｋｇ／Ｌ）</t>
    <rPh sb="0" eb="3">
      <t>ムキケイ</t>
    </rPh>
    <rPh sb="3" eb="5">
      <t>チュウニュウ</t>
    </rPh>
    <rPh sb="5" eb="6">
      <t>ザイ</t>
    </rPh>
    <rPh sb="7" eb="9">
      <t>タンイ</t>
    </rPh>
    <rPh sb="9" eb="11">
      <t>タイセキ</t>
    </rPh>
    <rPh sb="11" eb="13">
      <t>ジュウリョウ</t>
    </rPh>
    <phoneticPr fontId="1"/>
  </si>
  <si>
    <t>＊製品によって、下表のように単位体積重量などが異なるため、使用する製品にあわせてご入力ください。</t>
    <rPh sb="1" eb="3">
      <t>セイヒン</t>
    </rPh>
    <rPh sb="8" eb="10">
      <t>カヒョウ</t>
    </rPh>
    <rPh sb="14" eb="16">
      <t>タンイ</t>
    </rPh>
    <rPh sb="16" eb="18">
      <t>タイセキ</t>
    </rPh>
    <rPh sb="18" eb="20">
      <t>ジュウリョウ</t>
    </rPh>
    <rPh sb="23" eb="24">
      <t>コト</t>
    </rPh>
    <rPh sb="29" eb="31">
      <t>シヨウ</t>
    </rPh>
    <rPh sb="33" eb="35">
      <t>セイヒン</t>
    </rPh>
    <rPh sb="41" eb="43">
      <t>ニュウリョク</t>
    </rPh>
    <phoneticPr fontId="1"/>
  </si>
  <si>
    <t>Ｌ［（幅×深さ）÷２×長さ］</t>
    <rPh sb="3" eb="4">
      <t>ハバ</t>
    </rPh>
    <phoneticPr fontId="1"/>
  </si>
  <si>
    <r>
      <t>ひび割れ部の</t>
    </r>
    <r>
      <rPr>
        <b/>
        <sz val="12"/>
        <rFont val="ＭＳ ゴシック"/>
        <family val="3"/>
        <charset val="128"/>
      </rPr>
      <t>容積</t>
    </r>
    <rPh sb="2" eb="3">
      <t>ワ</t>
    </rPh>
    <rPh sb="4" eb="5">
      <t>ブ</t>
    </rPh>
    <rPh sb="6" eb="8">
      <t>ヨウセキ</t>
    </rPh>
    <phoneticPr fontId="1"/>
  </si>
  <si>
    <r>
      <rPr>
        <b/>
        <sz val="12"/>
        <rFont val="ＭＳ ゴシック"/>
        <family val="3"/>
        <charset val="128"/>
      </rPr>
      <t>２．注入材：</t>
    </r>
    <r>
      <rPr>
        <b/>
        <sz val="12"/>
        <color rgb="FF0000FF"/>
        <rFont val="ＭＳ ゴシック"/>
        <family val="3"/>
        <charset val="128"/>
      </rPr>
      <t>無機系注入材</t>
    </r>
    <rPh sb="2" eb="5">
      <t>チュウニュウザイ</t>
    </rPh>
    <rPh sb="6" eb="9">
      <t>ムキケイ</t>
    </rPh>
    <rPh sb="9" eb="11">
      <t>チュウニュウ</t>
    </rPh>
    <rPh sb="11" eb="12">
      <t>ザイ</t>
    </rPh>
    <phoneticPr fontId="1"/>
  </si>
  <si>
    <t>ｋｇ（④内面積×③使用量）</t>
    <rPh sb="4" eb="7">
      <t>ナイメンセキ</t>
    </rPh>
    <rPh sb="9" eb="11">
      <t>シヨウ</t>
    </rPh>
    <phoneticPr fontId="1"/>
  </si>
  <si>
    <t>必要数量（内面積×使用量）</t>
    <rPh sb="0" eb="4">
      <t>ヒツヨウスウリョウ</t>
    </rPh>
    <rPh sb="5" eb="6">
      <t>ナイ</t>
    </rPh>
    <phoneticPr fontId="1"/>
  </si>
  <si>
    <t>ｍ2［深さ×長さ×２面］</t>
    <rPh sb="3" eb="4">
      <t>フカ</t>
    </rPh>
    <rPh sb="6" eb="7">
      <t>ナガ</t>
    </rPh>
    <rPh sb="10" eb="11">
      <t>メン</t>
    </rPh>
    <phoneticPr fontId="1"/>
  </si>
  <si>
    <r>
      <t>④ひび割れの</t>
    </r>
    <r>
      <rPr>
        <b/>
        <sz val="12"/>
        <rFont val="ＭＳ ゴシック"/>
        <family val="3"/>
        <charset val="128"/>
      </rPr>
      <t>内面積</t>
    </r>
    <rPh sb="3" eb="4">
      <t>ワ</t>
    </rPh>
    <rPh sb="6" eb="7">
      <t>ナイ</t>
    </rPh>
    <rPh sb="7" eb="9">
      <t>メンセキ</t>
    </rPh>
    <phoneticPr fontId="1"/>
  </si>
  <si>
    <r>
      <t>kg/㎡</t>
    </r>
    <r>
      <rPr>
        <sz val="12"/>
        <color theme="2" tint="-0.89999084444715716"/>
        <rFont val="ＭＳ ゴシック"/>
        <family val="3"/>
        <charset val="128"/>
      </rPr>
      <t>（①注入量＋②ロス）</t>
    </r>
    <rPh sb="6" eb="8">
      <t>チュウニュウ</t>
    </rPh>
    <rPh sb="8" eb="9">
      <t>リョウ</t>
    </rPh>
    <phoneticPr fontId="1"/>
  </si>
  <si>
    <t>％（標準的なロス率：漏水なし＋30％、漏水あり＋100％）</t>
    <rPh sb="8" eb="9">
      <t>リツ</t>
    </rPh>
    <rPh sb="10" eb="12">
      <t>ロウスイ</t>
    </rPh>
    <rPh sb="19" eb="21">
      <t>ロウスイ</t>
    </rPh>
    <phoneticPr fontId="1"/>
  </si>
  <si>
    <t>g/㎡（新設200g/㎡・既設300g/㎡）</t>
    <rPh sb="4" eb="6">
      <t>シンセツ</t>
    </rPh>
    <rPh sb="13" eb="15">
      <t>キセツ</t>
    </rPh>
    <phoneticPr fontId="1"/>
  </si>
  <si>
    <t>　注入仕様</t>
    <rPh sb="1" eb="3">
      <t>チュウニュウ</t>
    </rPh>
    <phoneticPr fontId="1"/>
  </si>
  <si>
    <t>①注入量</t>
    <rPh sb="1" eb="3">
      <t>チュウニュウ</t>
    </rPh>
    <rPh sb="3" eb="4">
      <t>リョウ</t>
    </rPh>
    <phoneticPr fontId="1"/>
  </si>
  <si>
    <r>
      <rPr>
        <b/>
        <sz val="12"/>
        <rFont val="ＭＳ ゴシック"/>
        <family val="3"/>
        <charset val="128"/>
      </rPr>
      <t>１．注入材：</t>
    </r>
    <r>
      <rPr>
        <b/>
        <sz val="12"/>
        <color rgb="FFFF0000"/>
        <rFont val="ＭＳ ゴシック"/>
        <family val="3"/>
        <charset val="128"/>
      </rPr>
      <t>ＣＳ－２１</t>
    </r>
    <rPh sb="2" eb="4">
      <t>チュウニュウ</t>
    </rPh>
    <rPh sb="4" eb="5">
      <t>ザイ</t>
    </rPh>
    <phoneticPr fontId="1"/>
  </si>
  <si>
    <t>※</t>
  </si>
  <si>
    <t>ｍｍ</t>
    <phoneticPr fontId="1"/>
  </si>
  <si>
    <t>深さ</t>
    <phoneticPr fontId="1"/>
  </si>
  <si>
    <t>長さ</t>
    <phoneticPr fontId="1"/>
  </si>
  <si>
    <t>幅</t>
    <rPh sb="0" eb="1">
      <t>ハバ</t>
    </rPh>
    <phoneticPr fontId="1"/>
  </si>
  <si>
    <t>ひび割れの</t>
    <rPh sb="2" eb="3">
      <t>ワ</t>
    </rPh>
    <phoneticPr fontId="1"/>
  </si>
  <si>
    <t>の必要数量を算出し、荷姿単位となる準備する量をご確認ください。</t>
    <rPh sb="6" eb="8">
      <t>サンシュツ</t>
    </rPh>
    <phoneticPr fontId="1"/>
  </si>
  <si>
    <t>２．無機系注入材は、ひび割れ内の容積（空隙）を充填する量</t>
    <phoneticPr fontId="1"/>
  </si>
  <si>
    <t>補修するひび割れの 幅・深さ・長さより、</t>
    <rPh sb="0" eb="2">
      <t>ホシュウ</t>
    </rPh>
    <rPh sb="6" eb="7">
      <t>ワ</t>
    </rPh>
    <rPh sb="10" eb="11">
      <t>ハバ</t>
    </rPh>
    <rPh sb="12" eb="13">
      <t>フカ</t>
    </rPh>
    <rPh sb="15" eb="16">
      <t>ナガ</t>
    </rPh>
    <phoneticPr fontId="1"/>
  </si>
  <si>
    <t>ＣＳ－２１ひび割れ注入工法の数量算出シート</t>
    <rPh sb="7" eb="8">
      <t>ワ</t>
    </rPh>
    <rPh sb="9" eb="11">
      <t>チュウニュウ</t>
    </rPh>
    <rPh sb="11" eb="13">
      <t>コウホウ</t>
    </rPh>
    <rPh sb="14" eb="16">
      <t>スウリョウ</t>
    </rPh>
    <rPh sb="16" eb="18">
      <t>サンシュツ</t>
    </rPh>
    <phoneticPr fontId="1"/>
  </si>
  <si>
    <t>*</t>
    <phoneticPr fontId="1"/>
  </si>
  <si>
    <t>kg/㎡</t>
    <phoneticPr fontId="1"/>
  </si>
  <si>
    <t>g/㎡</t>
    <phoneticPr fontId="1"/>
  </si>
  <si>
    <t>＋</t>
    <phoneticPr fontId="1"/>
  </si>
  <si>
    <t xml:space="preserve">　標準配合　主剤：助剤　＝ </t>
    <phoneticPr fontId="1"/>
  </si>
  <si>
    <t>：</t>
    <phoneticPr fontId="1"/>
  </si>
  <si>
    <t>（重量比）</t>
    <phoneticPr fontId="1"/>
  </si>
  <si>
    <r>
      <t>％</t>
    </r>
    <r>
      <rPr>
        <sz val="12"/>
        <color theme="2" tint="-0.89999084444715716"/>
        <rFont val="ＭＳ ゴシック"/>
        <family val="3"/>
        <charset val="128"/>
      </rPr>
      <t>（標準的な塗布工法のロス率は10％）</t>
    </r>
    <phoneticPr fontId="1"/>
  </si>
  <si>
    <t>㎡</t>
    <phoneticPr fontId="1"/>
  </si>
  <si>
    <t>kg</t>
    <phoneticPr fontId="1"/>
  </si>
  <si>
    <t xml:space="preserve"> [5kg缶]</t>
    <phoneticPr fontId="1"/>
  </si>
  <si>
    <t xml:space="preserve"> [4kg缶]</t>
    <phoneticPr fontId="1"/>
  </si>
  <si>
    <t xml:space="preserve"> [1kg缶]</t>
    <phoneticPr fontId="1"/>
  </si>
  <si>
    <t>*</t>
    <phoneticPr fontId="1"/>
  </si>
  <si>
    <t>表．荷姿単位ごとの施工可能面積（標準配合・使用量0.33kg/m2の場合）</t>
    <rPh sb="9" eb="11">
      <t>セコウ</t>
    </rPh>
    <rPh sb="11" eb="13">
      <t>カノウ</t>
    </rPh>
    <rPh sb="13" eb="15">
      <t>メンセキ</t>
    </rPh>
    <rPh sb="16" eb="18">
      <t>ヒョウジュン</t>
    </rPh>
    <rPh sb="18" eb="20">
      <t>ハイゴウ</t>
    </rPh>
    <rPh sb="21" eb="23">
      <t>シヨウ</t>
    </rPh>
    <rPh sb="23" eb="24">
      <t>リョウ</t>
    </rPh>
    <rPh sb="34" eb="36">
      <t>バアイ</t>
    </rPh>
    <phoneticPr fontId="1"/>
  </si>
  <si>
    <r>
      <rPr>
        <sz val="12"/>
        <color rgb="FF0000FF"/>
        <rFont val="ＭＳ ゴシック"/>
        <family val="3"/>
        <charset val="128"/>
      </rPr>
      <t>助 剤</t>
    </r>
    <r>
      <rPr>
        <sz val="12"/>
        <rFont val="ＭＳ ゴシック"/>
        <family val="3"/>
        <charset val="128"/>
      </rPr>
      <t xml:space="preserve"> [1kg缶=①、4kg缶=❹]</t>
    </r>
    <rPh sb="0" eb="1">
      <t>スケ</t>
    </rPh>
    <rPh sb="2" eb="3">
      <t>ザイ</t>
    </rPh>
    <rPh sb="8" eb="9">
      <t>カン</t>
    </rPh>
    <phoneticPr fontId="1"/>
  </si>
  <si>
    <t>配合量</t>
    <phoneticPr fontId="1"/>
  </si>
  <si>
    <t>1缶</t>
    <rPh sb="1" eb="2">
      <t>カン</t>
    </rPh>
    <phoneticPr fontId="1"/>
  </si>
  <si>
    <t>　　　 ①×1</t>
    <phoneticPr fontId="1"/>
  </si>
  <si>
    <t>～</t>
    <phoneticPr fontId="1"/>
  </si>
  <si>
    <t xml:space="preserve">㎡ </t>
    <phoneticPr fontId="1"/>
  </si>
  <si>
    <t>2缶</t>
    <rPh sb="1" eb="2">
      <t>カン</t>
    </rPh>
    <phoneticPr fontId="1"/>
  </si>
  <si>
    <t>　　　 ①×2</t>
    <phoneticPr fontId="1"/>
  </si>
  <si>
    <t>3缶</t>
    <rPh sb="1" eb="2">
      <t>カン</t>
    </rPh>
    <phoneticPr fontId="1"/>
  </si>
  <si>
    <t>4缶</t>
    <rPh sb="1" eb="2">
      <t>カン</t>
    </rPh>
    <phoneticPr fontId="1"/>
  </si>
  <si>
    <t>❹×1</t>
    <phoneticPr fontId="1"/>
  </si>
  <si>
    <t>5缶</t>
    <rPh sb="1" eb="2">
      <t>カン</t>
    </rPh>
    <phoneticPr fontId="1"/>
  </si>
  <si>
    <t>❹×1＋①×1</t>
    <phoneticPr fontId="1"/>
  </si>
  <si>
    <t>6缶</t>
    <rPh sb="1" eb="2">
      <t>カン</t>
    </rPh>
    <phoneticPr fontId="1"/>
  </si>
  <si>
    <t>❹×1＋①×2</t>
    <phoneticPr fontId="1"/>
  </si>
  <si>
    <t>7缶</t>
    <rPh sb="1" eb="2">
      <t>カン</t>
    </rPh>
    <phoneticPr fontId="1"/>
  </si>
  <si>
    <t>8缶</t>
    <rPh sb="1" eb="2">
      <t>カン</t>
    </rPh>
    <phoneticPr fontId="1"/>
  </si>
  <si>
    <t>❹×2</t>
  </si>
  <si>
    <t>9缶</t>
    <rPh sb="1" eb="2">
      <t>カン</t>
    </rPh>
    <phoneticPr fontId="1"/>
  </si>
  <si>
    <t>❹×2＋①×1</t>
    <phoneticPr fontId="1"/>
  </si>
  <si>
    <t>10缶</t>
    <rPh sb="2" eb="3">
      <t>カン</t>
    </rPh>
    <phoneticPr fontId="1"/>
  </si>
  <si>
    <t>❹×2＋①×2</t>
    <phoneticPr fontId="1"/>
  </si>
  <si>
    <t>11缶</t>
    <rPh sb="2" eb="3">
      <t>カン</t>
    </rPh>
    <phoneticPr fontId="1"/>
  </si>
  <si>
    <t>12缶</t>
    <rPh sb="2" eb="3">
      <t>カン</t>
    </rPh>
    <phoneticPr fontId="1"/>
  </si>
  <si>
    <t>❹×3</t>
  </si>
  <si>
    <t>13缶</t>
    <rPh sb="2" eb="3">
      <t>カン</t>
    </rPh>
    <phoneticPr fontId="1"/>
  </si>
  <si>
    <t>❹×3＋①×1</t>
    <phoneticPr fontId="1"/>
  </si>
  <si>
    <t>14缶</t>
    <rPh sb="2" eb="3">
      <t>カン</t>
    </rPh>
    <phoneticPr fontId="1"/>
  </si>
  <si>
    <t>❹×3＋①×2</t>
    <phoneticPr fontId="1"/>
  </si>
  <si>
    <t>15缶</t>
    <rPh sb="2" eb="3">
      <t>カン</t>
    </rPh>
    <phoneticPr fontId="1"/>
  </si>
  <si>
    <t>16缶</t>
    <rPh sb="2" eb="3">
      <t>カン</t>
    </rPh>
    <phoneticPr fontId="1"/>
  </si>
  <si>
    <t>❹×4</t>
    <phoneticPr fontId="1"/>
  </si>
  <si>
    <t>17缶</t>
    <rPh sb="2" eb="3">
      <t>カン</t>
    </rPh>
    <phoneticPr fontId="1"/>
  </si>
  <si>
    <t>❹×4＋①×1</t>
    <phoneticPr fontId="1"/>
  </si>
  <si>
    <t>18缶</t>
    <rPh sb="2" eb="3">
      <t>カン</t>
    </rPh>
    <phoneticPr fontId="1"/>
  </si>
  <si>
    <t>❹×4＋①×2</t>
    <phoneticPr fontId="1"/>
  </si>
  <si>
    <t>19缶</t>
    <rPh sb="2" eb="3">
      <t>カン</t>
    </rPh>
    <phoneticPr fontId="1"/>
  </si>
  <si>
    <t>20缶</t>
    <rPh sb="2" eb="3">
      <t>カン</t>
    </rPh>
    <phoneticPr fontId="1"/>
  </si>
  <si>
    <t>❹×5</t>
    <phoneticPr fontId="1"/>
  </si>
  <si>
    <r>
      <t>数量計算</t>
    </r>
    <r>
      <rPr>
        <sz val="10"/>
        <rFont val="ＭＳ ゴシック"/>
        <family val="3"/>
        <charset val="128"/>
      </rPr>
      <t>【</t>
    </r>
    <r>
      <rPr>
        <b/>
        <sz val="10"/>
        <rFont val="ＭＳ ゴシック"/>
        <family val="3"/>
        <charset val="128"/>
      </rPr>
      <t>黄色枠内に数値入力で、水色枠内に計算結果を表示</t>
    </r>
    <r>
      <rPr>
        <sz val="10"/>
        <rFont val="ＭＳ ゴシック"/>
        <family val="3"/>
        <charset val="128"/>
      </rPr>
      <t>】</t>
    </r>
    <rPh sb="2" eb="4">
      <t>ケイサン</t>
    </rPh>
    <rPh sb="5" eb="7">
      <t>キイロ</t>
    </rPh>
    <rPh sb="7" eb="8">
      <t>ワク</t>
    </rPh>
    <rPh sb="8" eb="9">
      <t>ナイ</t>
    </rPh>
    <rPh sb="10" eb="12">
      <t>スウチ</t>
    </rPh>
    <rPh sb="16" eb="18">
      <t>ミズイロ</t>
    </rPh>
    <rPh sb="18" eb="19">
      <t>ワク</t>
    </rPh>
    <rPh sb="19" eb="20">
      <t>ナイ</t>
    </rPh>
    <rPh sb="23" eb="25">
      <t>ケッカ</t>
    </rPh>
    <rPh sb="26" eb="28">
      <t>ヒョウジ</t>
    </rPh>
    <phoneticPr fontId="1"/>
  </si>
  <si>
    <t>準備する量（単位：荷姿、主剤５kg缶、助剤４kg缶または１kg缶）</t>
    <rPh sb="0" eb="2">
      <t>ジュンビ</t>
    </rPh>
    <rPh sb="4" eb="5">
      <t>リョウ</t>
    </rPh>
    <rPh sb="12" eb="14">
      <t>シュザイ</t>
    </rPh>
    <rPh sb="19" eb="21">
      <t>ジョザイ</t>
    </rPh>
    <rPh sb="24" eb="25">
      <t>カン</t>
    </rPh>
    <rPh sb="31" eb="32">
      <t>カン</t>
    </rPh>
    <phoneticPr fontId="1"/>
  </si>
  <si>
    <r>
      <t>算出条件</t>
    </r>
    <r>
      <rPr>
        <b/>
        <sz val="10"/>
        <rFont val="ＭＳ ゴシック"/>
        <family val="3"/>
        <charset val="128"/>
      </rPr>
      <t>【黄色枠内に数値入力で、水色枠内に計算結果を表示】</t>
    </r>
    <rPh sb="0" eb="2">
      <t>サンシュツ</t>
    </rPh>
    <rPh sb="2" eb="4">
      <t>ジョウケン</t>
    </rPh>
    <phoneticPr fontId="1"/>
  </si>
  <si>
    <t>ＣＳモルタルは、水と混ぜるだけのプレミックスモルタルです。</t>
    <rPh sb="8" eb="9">
      <t>ミズ</t>
    </rPh>
    <rPh sb="10" eb="11">
      <t>マ</t>
    </rPh>
    <phoneticPr fontId="1"/>
  </si>
  <si>
    <t>材料をご注文ただく際には、施工面積×使用量（被覆厚さ＋ロス率）にて必要数量を算出し、</t>
    <rPh sb="0" eb="2">
      <t>ザイリョウ</t>
    </rPh>
    <rPh sb="4" eb="6">
      <t>チュウモン</t>
    </rPh>
    <rPh sb="9" eb="10">
      <t>サイ</t>
    </rPh>
    <rPh sb="13" eb="15">
      <t>セコウ</t>
    </rPh>
    <rPh sb="15" eb="17">
      <t>メンセキ</t>
    </rPh>
    <rPh sb="18" eb="21">
      <t>シヨウリョウ</t>
    </rPh>
    <rPh sb="22" eb="25">
      <t>ヒフクアツ</t>
    </rPh>
    <rPh sb="29" eb="30">
      <t>リツ</t>
    </rPh>
    <rPh sb="38" eb="40">
      <t>サンシュツ</t>
    </rPh>
    <phoneticPr fontId="1"/>
  </si>
  <si>
    <r>
      <rPr>
        <b/>
        <sz val="12"/>
        <rFont val="ＭＳ ゴシック"/>
        <family val="3"/>
        <charset val="128"/>
      </rPr>
      <t>荷姿（２５kg袋）単位</t>
    </r>
    <r>
      <rPr>
        <sz val="12"/>
        <rFont val="ＭＳ ゴシック"/>
        <family val="3"/>
        <charset val="128"/>
      </rPr>
      <t>となる準備する量をご確認ください。</t>
    </r>
    <rPh sb="7" eb="8">
      <t>フクロ</t>
    </rPh>
    <rPh sb="9" eb="11">
      <t>タンイ</t>
    </rPh>
    <rPh sb="21" eb="23">
      <t>カクニン</t>
    </rPh>
    <phoneticPr fontId="1"/>
  </si>
  <si>
    <t>⑥使用量</t>
    <rPh sb="1" eb="4">
      <t>シヨウリョウ</t>
    </rPh>
    <phoneticPr fontId="1"/>
  </si>
  <si>
    <r>
      <t>準備する量</t>
    </r>
    <r>
      <rPr>
        <sz val="12"/>
        <color theme="2" tint="-0.89999084444715716"/>
        <rFont val="ＭＳ ゴシック"/>
        <family val="3"/>
        <charset val="128"/>
      </rPr>
      <t>（単位は、荷姿25kg袋）</t>
    </r>
    <rPh sb="0" eb="2">
      <t>ジュンビ</t>
    </rPh>
    <rPh sb="4" eb="5">
      <t>リョウ</t>
    </rPh>
    <rPh sb="16" eb="17">
      <t>フクロ</t>
    </rPh>
    <phoneticPr fontId="1"/>
  </si>
  <si>
    <t>袋 [25kg袋]</t>
    <rPh sb="0" eb="1">
      <t>フクロ</t>
    </rPh>
    <rPh sb="7" eb="8">
      <t>フクロ</t>
    </rPh>
    <phoneticPr fontId="1"/>
  </si>
  <si>
    <t>ＣＳポリマーは、重量比３～１０倍の水で希釈して使用します。</t>
    <phoneticPr fontId="1"/>
  </si>
  <si>
    <r>
      <t>（ 標準塗布量は、原液で０.０１～０.１ｋｇ/ｍ</t>
    </r>
    <r>
      <rPr>
        <vertAlign val="superscript"/>
        <sz val="12"/>
        <rFont val="ＭＳ ゴシック"/>
        <family val="3"/>
        <charset val="128"/>
      </rPr>
      <t>２</t>
    </r>
    <r>
      <rPr>
        <sz val="12"/>
        <rFont val="ＭＳ ゴシック"/>
        <family val="3"/>
        <charset val="128"/>
      </rPr>
      <t xml:space="preserve"> ）</t>
    </r>
    <phoneticPr fontId="24"/>
  </si>
  <si>
    <r>
      <rPr>
        <b/>
        <sz val="12"/>
        <rFont val="ＭＳ ゴシック"/>
        <family val="3"/>
        <charset val="128"/>
      </rPr>
      <t>荷姿（４kg缶）単位</t>
    </r>
    <r>
      <rPr>
        <sz val="12"/>
        <rFont val="ＭＳ ゴシック"/>
        <family val="3"/>
        <charset val="128"/>
      </rPr>
      <t>となる準備する量をご確認ください。</t>
    </r>
    <rPh sb="6" eb="7">
      <t>カン</t>
    </rPh>
    <rPh sb="8" eb="10">
      <t>タンイ</t>
    </rPh>
    <rPh sb="20" eb="22">
      <t>カクニン</t>
    </rPh>
    <phoneticPr fontId="1"/>
  </si>
  <si>
    <t>※</t>
    <phoneticPr fontId="24"/>
  </si>
  <si>
    <r>
      <t>ＣＳポリマーの</t>
    </r>
    <r>
      <rPr>
        <sz val="12"/>
        <color rgb="FF0000FF"/>
        <rFont val="ＭＳ ゴシック"/>
        <family val="3"/>
        <charset val="128"/>
      </rPr>
      <t>希釈液</t>
    </r>
    <r>
      <rPr>
        <sz val="12"/>
        <color theme="1"/>
        <rFont val="ＭＳ ゴシック"/>
        <family val="3"/>
        <charset val="128"/>
      </rPr>
      <t>塗布量（目安）</t>
    </r>
    <rPh sb="14" eb="16">
      <t>メヤス</t>
    </rPh>
    <phoneticPr fontId="24"/>
  </si>
  <si>
    <t>希釈倍率</t>
    <rPh sb="0" eb="2">
      <t>キシャク</t>
    </rPh>
    <rPh sb="2" eb="4">
      <t>バイリツ</t>
    </rPh>
    <phoneticPr fontId="24"/>
  </si>
  <si>
    <t>重 量 比</t>
    <phoneticPr fontId="24"/>
  </si>
  <si>
    <r>
      <rPr>
        <sz val="11"/>
        <color rgb="FF0000FF"/>
        <rFont val="ＭＳ ゴシック"/>
        <family val="3"/>
        <charset val="128"/>
      </rPr>
      <t>希釈液</t>
    </r>
    <r>
      <rPr>
        <sz val="11"/>
        <color theme="1"/>
        <rFont val="ＭＳ ゴシック"/>
        <family val="3"/>
        <charset val="128"/>
      </rPr>
      <t>塗布量</t>
    </r>
    <phoneticPr fontId="24"/>
  </si>
  <si>
    <t>水</t>
    <rPh sb="0" eb="1">
      <t>ミズ</t>
    </rPh>
    <phoneticPr fontId="24"/>
  </si>
  <si>
    <t>:</t>
    <phoneticPr fontId="24"/>
  </si>
  <si>
    <t>CSﾎﾟﾘﾏｰ</t>
    <phoneticPr fontId="24"/>
  </si>
  <si>
    <t>（ kg/㎡ ）</t>
    <phoneticPr fontId="24"/>
  </si>
  <si>
    <t>　３</t>
    <phoneticPr fontId="24"/>
  </si>
  <si>
    <t>２</t>
    <phoneticPr fontId="24"/>
  </si>
  <si>
    <t>１</t>
    <phoneticPr fontId="24"/>
  </si>
  <si>
    <t>～</t>
    <phoneticPr fontId="24"/>
  </si>
  <si>
    <t>　４</t>
    <phoneticPr fontId="24"/>
  </si>
  <si>
    <t>３</t>
  </si>
  <si>
    <t>　５</t>
  </si>
  <si>
    <t>４</t>
  </si>
  <si>
    <t>　６</t>
  </si>
  <si>
    <t>５</t>
  </si>
  <si>
    <t>　７</t>
  </si>
  <si>
    <t>６</t>
  </si>
  <si>
    <t>　８</t>
  </si>
  <si>
    <t>７</t>
  </si>
  <si>
    <t>　９</t>
  </si>
  <si>
    <t>８</t>
  </si>
  <si>
    <t>１０</t>
  </si>
  <si>
    <t>９</t>
  </si>
  <si>
    <t>　＊乾燥している場合は、10倍希釈で数回に分けて散布(塗布)</t>
    <phoneticPr fontId="24"/>
  </si>
  <si>
    <t>塗布面積</t>
    <rPh sb="0" eb="2">
      <t>トフ</t>
    </rPh>
    <rPh sb="2" eb="4">
      <t>メンセキ</t>
    </rPh>
    <phoneticPr fontId="24"/>
  </si>
  <si>
    <r>
      <t>設計塗布量（</t>
    </r>
    <r>
      <rPr>
        <sz val="12"/>
        <color rgb="FF0000FF"/>
        <rFont val="ＭＳ ゴシック"/>
        <family val="3"/>
        <charset val="128"/>
      </rPr>
      <t>希釈液</t>
    </r>
    <r>
      <rPr>
        <sz val="12"/>
        <color theme="1"/>
        <rFont val="ＭＳ ゴシック"/>
        <family val="3"/>
        <charset val="128"/>
      </rPr>
      <t>）</t>
    </r>
    <rPh sb="0" eb="2">
      <t>セッケイ</t>
    </rPh>
    <rPh sb="2" eb="4">
      <t>トフ</t>
    </rPh>
    <rPh sb="4" eb="5">
      <t>リョウ</t>
    </rPh>
    <rPh sb="6" eb="9">
      <t>キシャクエキ</t>
    </rPh>
    <phoneticPr fontId="24"/>
  </si>
  <si>
    <t>希釈率</t>
    <rPh sb="0" eb="2">
      <t>キシャク</t>
    </rPh>
    <rPh sb="2" eb="3">
      <t>リツ</t>
    </rPh>
    <phoneticPr fontId="24"/>
  </si>
  <si>
    <t>倍（重量比）</t>
    <rPh sb="0" eb="1">
      <t>バイ</t>
    </rPh>
    <rPh sb="2" eb="4">
      <t>ジュウリョウ</t>
    </rPh>
    <rPh sb="4" eb="5">
      <t>ヒ</t>
    </rPh>
    <phoneticPr fontId="24"/>
  </si>
  <si>
    <r>
      <t>使用量（</t>
    </r>
    <r>
      <rPr>
        <sz val="12"/>
        <color rgb="FF0000FF"/>
        <rFont val="ＭＳ ゴシック"/>
        <family val="3"/>
        <charset val="128"/>
      </rPr>
      <t>希釈液</t>
    </r>
    <r>
      <rPr>
        <sz val="12"/>
        <rFont val="ＭＳ ゴシック"/>
        <family val="3"/>
        <charset val="128"/>
      </rPr>
      <t>）</t>
    </r>
    <rPh sb="0" eb="3">
      <t>シヨウリョウ</t>
    </rPh>
    <phoneticPr fontId="24"/>
  </si>
  <si>
    <r>
      <rPr>
        <b/>
        <sz val="12"/>
        <color rgb="FFFF00FF"/>
        <rFont val="ＭＳ ゴシック"/>
        <family val="3"/>
        <charset val="128"/>
      </rPr>
      <t>原液</t>
    </r>
    <r>
      <rPr>
        <sz val="12"/>
        <color theme="1"/>
        <rFont val="ＭＳ ゴシック"/>
        <family val="3"/>
        <charset val="128"/>
      </rPr>
      <t>必要量</t>
    </r>
    <rPh sb="0" eb="2">
      <t>ゲンエキ</t>
    </rPh>
    <rPh sb="2" eb="4">
      <t>ヒツヨウ</t>
    </rPh>
    <rPh sb="4" eb="5">
      <t>リョウ</t>
    </rPh>
    <phoneticPr fontId="24"/>
  </si>
  <si>
    <r>
      <t>荷姿単位（</t>
    </r>
    <r>
      <rPr>
        <b/>
        <sz val="12"/>
        <color rgb="FFFF00FF"/>
        <rFont val="ＭＳ ゴシック"/>
        <family val="3"/>
        <charset val="128"/>
      </rPr>
      <t>原液</t>
    </r>
    <r>
      <rPr>
        <sz val="12"/>
        <color theme="1"/>
        <rFont val="ＭＳ ゴシック"/>
        <family val="3"/>
        <charset val="128"/>
      </rPr>
      <t>）</t>
    </r>
    <rPh sb="0" eb="2">
      <t>ニスガタ</t>
    </rPh>
    <rPh sb="2" eb="4">
      <t>タンイ</t>
    </rPh>
    <rPh sb="5" eb="6">
      <t>ゲン</t>
    </rPh>
    <rPh sb="6" eb="7">
      <t>エキ</t>
    </rPh>
    <phoneticPr fontId="24"/>
  </si>
  <si>
    <t>缶 [4kg缶]</t>
    <rPh sb="0" eb="1">
      <t>カン</t>
    </rPh>
    <rPh sb="6" eb="7">
      <t>カン</t>
    </rPh>
    <phoneticPr fontId="24"/>
  </si>
  <si>
    <t>①延べ体積</t>
    <rPh sb="1" eb="2">
      <t>ノ</t>
    </rPh>
    <rPh sb="3" eb="5">
      <t>タイセキ</t>
    </rPh>
    <phoneticPr fontId="1"/>
  </si>
  <si>
    <r>
      <t>ｍ</t>
    </r>
    <r>
      <rPr>
        <vertAlign val="superscript"/>
        <sz val="12"/>
        <rFont val="ＭＳ ゴシック"/>
        <family val="3"/>
        <charset val="128"/>
      </rPr>
      <t>３</t>
    </r>
    <phoneticPr fontId="24"/>
  </si>
  <si>
    <r>
      <t>kg/ｍ</t>
    </r>
    <r>
      <rPr>
        <vertAlign val="superscript"/>
        <sz val="12"/>
        <rFont val="ＭＳ ゴシック"/>
        <family val="3"/>
        <charset val="128"/>
      </rPr>
      <t>３</t>
    </r>
    <r>
      <rPr>
        <sz val="12"/>
        <color theme="2" tint="-0.89999084444715716"/>
        <rFont val="ＭＳ ゴシック"/>
        <family val="3"/>
        <charset val="128"/>
      </rPr>
      <t>（①延べ体積＋②ロス）</t>
    </r>
    <rPh sb="7" eb="8">
      <t>ノ</t>
    </rPh>
    <rPh sb="9" eb="11">
      <t>タイセキ</t>
    </rPh>
    <phoneticPr fontId="1"/>
  </si>
  <si>
    <t>使用量</t>
    <rPh sb="0" eb="3">
      <t>シヨウリョウ</t>
    </rPh>
    <phoneticPr fontId="1"/>
  </si>
  <si>
    <r>
      <t>％　</t>
    </r>
    <r>
      <rPr>
        <sz val="8"/>
        <color theme="1" tint="0.499984740745262"/>
        <rFont val="ＭＳ ゴシック"/>
        <family val="3"/>
        <charset val="128"/>
      </rPr>
      <t>参考：土木工事積算マニュアル2019年度版&gt;構造物補修工&gt;断面修復工(左官工法):ロス率18％</t>
    </r>
    <rPh sb="2" eb="4">
      <t>サンコウ</t>
    </rPh>
    <rPh sb="5" eb="9">
      <t>ドボクコウジ</t>
    </rPh>
    <rPh sb="9" eb="11">
      <t>セキサン</t>
    </rPh>
    <rPh sb="20" eb="22">
      <t>ネンド</t>
    </rPh>
    <rPh sb="22" eb="23">
      <t>バン</t>
    </rPh>
    <rPh sb="24" eb="27">
      <t>コウゾウブツ</t>
    </rPh>
    <rPh sb="27" eb="30">
      <t>ホシュウコウ</t>
    </rPh>
    <rPh sb="31" eb="35">
      <t>ダンメンシュウフク</t>
    </rPh>
    <rPh sb="35" eb="36">
      <t>コウ</t>
    </rPh>
    <rPh sb="37" eb="39">
      <t>サカン</t>
    </rPh>
    <rPh sb="39" eb="41">
      <t>コウホウ</t>
    </rPh>
    <phoneticPr fontId="1"/>
  </si>
  <si>
    <r>
      <t>標準配合：練上り量１ｍ</t>
    </r>
    <r>
      <rPr>
        <vertAlign val="superscript"/>
        <sz val="8"/>
        <color theme="1" tint="0.499984740745262"/>
        <rFont val="ＭＳ ゴシック"/>
        <family val="3"/>
        <charset val="128"/>
      </rPr>
      <t>３</t>
    </r>
    <r>
      <rPr>
        <sz val="8"/>
        <color theme="1" tint="0.499984740745262"/>
        <rFont val="ＭＳ ゴシック"/>
        <family val="3"/>
        <charset val="128"/>
      </rPr>
      <t>あたり、CSモルタル#100P：1800kg（72袋）＋水297kg</t>
    </r>
    <rPh sb="5" eb="7">
      <t>ネリアガ</t>
    </rPh>
    <rPh sb="8" eb="9">
      <t>リョウ</t>
    </rPh>
    <rPh sb="37" eb="38">
      <t>フクロ</t>
    </rPh>
    <rPh sb="40" eb="41">
      <t>ミズ</t>
    </rPh>
    <phoneticPr fontId="24"/>
  </si>
  <si>
    <r>
      <t>標準配合：練上り量１ｍ</t>
    </r>
    <r>
      <rPr>
        <vertAlign val="superscript"/>
        <sz val="8"/>
        <color theme="1" tint="0.499984740745262"/>
        <rFont val="ＭＳ ゴシック"/>
        <family val="3"/>
        <charset val="128"/>
      </rPr>
      <t>３</t>
    </r>
    <r>
      <rPr>
        <sz val="8"/>
        <color theme="1" tint="0.499984740745262"/>
        <rFont val="ＭＳ ゴシック"/>
        <family val="3"/>
        <charset val="128"/>
      </rPr>
      <t>あたり、CSモルタル#100P：1825kg（73袋）＋水310kg</t>
    </r>
    <rPh sb="0" eb="4">
      <t>ヒョウジュンハイゴウ</t>
    </rPh>
    <rPh sb="5" eb="7">
      <t>ネリアガ</t>
    </rPh>
    <rPh sb="8" eb="9">
      <t>リョウ</t>
    </rPh>
    <rPh sb="37" eb="38">
      <t>フクロ</t>
    </rPh>
    <rPh sb="40" eb="41">
      <t>ミズ</t>
    </rPh>
    <phoneticPr fontId="24"/>
  </si>
  <si>
    <t>数量計算</t>
    <rPh sb="2" eb="4">
      <t>ケイサン</t>
    </rPh>
    <phoneticPr fontId="1"/>
  </si>
  <si>
    <t>ＣＳモルタルの数量算出シート（断面修復）</t>
    <rPh sb="7" eb="9">
      <t>スウリョウ</t>
    </rPh>
    <rPh sb="9" eb="11">
      <t>サンシュツ</t>
    </rPh>
    <rPh sb="15" eb="17">
      <t>ダンメン</t>
    </rPh>
    <rPh sb="17" eb="19">
      <t>シュウフク</t>
    </rPh>
    <phoneticPr fontId="1"/>
  </si>
  <si>
    <r>
      <t>％</t>
    </r>
    <r>
      <rPr>
        <sz val="12"/>
        <color theme="2" tint="-0.89999084444715716"/>
        <rFont val="ＭＳ ゴシック"/>
        <family val="3"/>
        <charset val="128"/>
      </rPr>
      <t>（標準的な塗布工法のロス率は5％）</t>
    </r>
    <phoneticPr fontId="1"/>
  </si>
  <si>
    <r>
      <t>％</t>
    </r>
    <r>
      <rPr>
        <sz val="12"/>
        <color theme="2" tint="-0.89999084444715716"/>
        <rFont val="ＭＳ ゴシック"/>
        <family val="3"/>
        <charset val="128"/>
      </rPr>
      <t>（標準的な打継ぎ部処理：散布[噴霧]のロス率は10％）</t>
    </r>
    <rPh sb="6" eb="8">
      <t>ウチツ</t>
    </rPh>
    <rPh sb="9" eb="12">
      <t>ブショリ</t>
    </rPh>
    <phoneticPr fontId="1"/>
  </si>
  <si>
    <t>％（標準的な散布[噴霧]のロス率は10％）</t>
    <phoneticPr fontId="24"/>
  </si>
  <si>
    <t>ＣＳモルタルは薄塗り用（断面修復工法としての標準塗り厚：１０～３０ｍｍ）のため、斫り断面の程度により充填材の変更が必要となる場合があります。断面または塗りが厚い場合は、細骨材の大きい厚塗り用の材料を選定してください。</t>
    <rPh sb="12" eb="16">
      <t>ダンメンシュウフク</t>
    </rPh>
    <rPh sb="16" eb="18">
      <t>コウホウ</t>
    </rPh>
    <phoneticPr fontId="1"/>
  </si>
  <si>
    <t>①散布量</t>
    <rPh sb="1" eb="3">
      <t>サンプ</t>
    </rPh>
    <rPh sb="3" eb="4">
      <t>リョウ</t>
    </rPh>
    <phoneticPr fontId="1"/>
  </si>
  <si>
    <r>
      <t>kg/㎡</t>
    </r>
    <r>
      <rPr>
        <sz val="12"/>
        <color theme="2" tint="-0.89999084444715716"/>
        <rFont val="ＭＳ ゴシック"/>
        <family val="3"/>
        <charset val="128"/>
      </rPr>
      <t>（①散布量＋②ロス）</t>
    </r>
    <rPh sb="6" eb="8">
      <t>サンプ</t>
    </rPh>
    <rPh sb="8" eb="9">
      <t>リョウ</t>
    </rPh>
    <phoneticPr fontId="1"/>
  </si>
  <si>
    <t>④塗布量</t>
    <rPh sb="1" eb="3">
      <t>トフ</t>
    </rPh>
    <rPh sb="3" eb="4">
      <t>リョウ</t>
    </rPh>
    <phoneticPr fontId="1"/>
  </si>
  <si>
    <r>
      <t>％</t>
    </r>
    <r>
      <rPr>
        <sz val="9"/>
        <color theme="1" tint="0.499984740745262"/>
        <rFont val="ＭＳ ゴシック"/>
        <family val="3"/>
        <charset val="128"/>
      </rPr>
      <t>（標準的なロス率、塗布：＋5％、散布：＋10％）</t>
    </r>
    <rPh sb="10" eb="12">
      <t>トフ</t>
    </rPh>
    <rPh sb="17" eb="19">
      <t>サンプ</t>
    </rPh>
    <phoneticPr fontId="1"/>
  </si>
  <si>
    <r>
      <t>kg/㎡</t>
    </r>
    <r>
      <rPr>
        <sz val="12"/>
        <color theme="2" tint="-0.89999084444715716"/>
        <rFont val="ＭＳ ゴシック"/>
        <family val="3"/>
        <charset val="128"/>
      </rPr>
      <t>（④塗布量＋⑤ロス）</t>
    </r>
    <rPh sb="6" eb="9">
      <t>トフリョウ</t>
    </rPh>
    <phoneticPr fontId="1"/>
  </si>
  <si>
    <t>１回目：躯体面 散布</t>
    <phoneticPr fontId="24"/>
  </si>
  <si>
    <r>
      <t>&gt;</t>
    </r>
    <r>
      <rPr>
        <b/>
        <sz val="12"/>
        <rFont val="ＭＳ ゴシック"/>
        <family val="3"/>
        <charset val="128"/>
      </rPr>
      <t>１回目：躯体面</t>
    </r>
    <r>
      <rPr>
        <sz val="12"/>
        <rFont val="ＭＳ ゴシック"/>
        <family val="3"/>
        <charset val="128"/>
      </rPr>
      <t xml:space="preserve"> 散布</t>
    </r>
    <rPh sb="2" eb="4">
      <t>カイメ</t>
    </rPh>
    <rPh sb="5" eb="8">
      <t>クタイメン</t>
    </rPh>
    <phoneticPr fontId="24"/>
  </si>
  <si>
    <t>ＣＳ－２１クリアーは、希釈せずに原液を散布・塗布して使用します。</t>
    <rPh sb="19" eb="21">
      <t>サンプ</t>
    </rPh>
    <phoneticPr fontId="1"/>
  </si>
  <si>
    <t>ＣＳ－２１クリアー１回目（躯体面 散布）の場合</t>
    <rPh sb="10" eb="12">
      <t>カイメ</t>
    </rPh>
    <rPh sb="13" eb="16">
      <t>クタイメン</t>
    </rPh>
    <rPh sb="17" eb="19">
      <t>サンプ</t>
    </rPh>
    <rPh sb="21" eb="23">
      <t>バアイ</t>
    </rPh>
    <phoneticPr fontId="24"/>
  </si>
  <si>
    <r>
      <t>標準塗布量200g/m</t>
    </r>
    <r>
      <rPr>
        <vertAlign val="superscript"/>
        <sz val="9"/>
        <color theme="1" tint="0.499984740745262"/>
        <rFont val="ＭＳ ゴシック"/>
        <family val="3"/>
        <charset val="128"/>
      </rPr>
      <t>2</t>
    </r>
    <rPh sb="0" eb="5">
      <t>ヒョウジュントフリョウ</t>
    </rPh>
    <phoneticPr fontId="24"/>
  </si>
  <si>
    <t>ＣＳ－２１クリアー２回目（修復面 塗布）の場合</t>
    <rPh sb="10" eb="12">
      <t>カイメ</t>
    </rPh>
    <rPh sb="13" eb="15">
      <t>シュウフク</t>
    </rPh>
    <rPh sb="15" eb="16">
      <t>メン</t>
    </rPh>
    <rPh sb="17" eb="19">
      <t>トフ</t>
    </rPh>
    <rPh sb="21" eb="23">
      <t>バアイ</t>
    </rPh>
    <phoneticPr fontId="24"/>
  </si>
  <si>
    <r>
      <t>&gt;</t>
    </r>
    <r>
      <rPr>
        <b/>
        <sz val="12"/>
        <rFont val="ＭＳ ゴシック"/>
        <family val="3"/>
        <charset val="128"/>
      </rPr>
      <t>２回目：修復面</t>
    </r>
    <r>
      <rPr>
        <sz val="12"/>
        <rFont val="ＭＳ ゴシック"/>
        <family val="3"/>
        <charset val="128"/>
      </rPr>
      <t xml:space="preserve"> 塗布</t>
    </r>
    <rPh sb="2" eb="4">
      <t>カイメ</t>
    </rPh>
    <rPh sb="5" eb="7">
      <t>シュウフク</t>
    </rPh>
    <rPh sb="7" eb="8">
      <t>メン</t>
    </rPh>
    <phoneticPr fontId="24"/>
  </si>
  <si>
    <t>CS-21クリアー
[ 20kg缶 ]</t>
    <rPh sb="16" eb="17">
      <t>カン</t>
    </rPh>
    <phoneticPr fontId="1"/>
  </si>
  <si>
    <r>
      <t>標準塗布量200～400g/m</t>
    </r>
    <r>
      <rPr>
        <vertAlign val="superscript"/>
        <sz val="9"/>
        <color theme="1" tint="0.499984740745262"/>
        <rFont val="ＭＳ ゴシック"/>
        <family val="3"/>
        <charset val="128"/>
      </rPr>
      <t>2</t>
    </r>
    <rPh sb="0" eb="5">
      <t>ヒョウジュントフリョウ</t>
    </rPh>
    <phoneticPr fontId="24"/>
  </si>
  <si>
    <t>２回目：修復面 塗布</t>
    <rPh sb="4" eb="6">
      <t>シュウフク</t>
    </rPh>
    <rPh sb="8" eb="10">
      <t>トフ</t>
    </rPh>
    <phoneticPr fontId="24"/>
  </si>
  <si>
    <t>ＣＳ－２１クリアーの数量算出シート（断面修復）</t>
    <rPh sb="10" eb="12">
      <t>スウリョウ</t>
    </rPh>
    <rPh sb="12" eb="14">
      <t>サンシュツ</t>
    </rPh>
    <phoneticPr fontId="1"/>
  </si>
  <si>
    <t>kg/㎡（希釈液塗布量：0.1～1.0ｋｇ/㎡）</t>
    <rPh sb="5" eb="8">
      <t>キシャクエキ</t>
    </rPh>
    <rPh sb="8" eb="11">
      <t>トフリョウ</t>
    </rPh>
    <phoneticPr fontId="1"/>
  </si>
  <si>
    <t>ＣＳポリマーの数量算出シート（断面修復）</t>
    <rPh sb="7" eb="9">
      <t>スウリョウ</t>
    </rPh>
    <rPh sb="9" eb="11">
      <t>サンシュツ</t>
    </rPh>
    <phoneticPr fontId="1"/>
  </si>
  <si>
    <t>工法名</t>
    <rPh sb="0" eb="3">
      <t>コウホウメイ</t>
    </rPh>
    <phoneticPr fontId="1"/>
  </si>
  <si>
    <t>タブ番号</t>
    <rPh sb="2" eb="4">
      <t>バンゴウ</t>
    </rPh>
    <phoneticPr fontId="1"/>
  </si>
  <si>
    <t>CS-21ネオ</t>
    <phoneticPr fontId="1"/>
  </si>
  <si>
    <t>CS-21ビルダー</t>
    <phoneticPr fontId="1"/>
  </si>
  <si>
    <t>CS-21</t>
    <phoneticPr fontId="1"/>
  </si>
  <si>
    <t>CS-21ひび割れ補修セット</t>
    <rPh sb="7" eb="8">
      <t>ワ</t>
    </rPh>
    <rPh sb="9" eb="11">
      <t>ホシュウ</t>
    </rPh>
    <phoneticPr fontId="1"/>
  </si>
  <si>
    <t>CS-21・補助剤CA-21</t>
    <rPh sb="6" eb="9">
      <t>ホジョザイ</t>
    </rPh>
    <phoneticPr fontId="1"/>
  </si>
  <si>
    <t>CSモルタル</t>
    <phoneticPr fontId="1"/>
  </si>
  <si>
    <t>CSポリマー</t>
    <phoneticPr fontId="1"/>
  </si>
  <si>
    <t>CS-21ネオ塗布工法（1回塗布）</t>
    <rPh sb="7" eb="11">
      <t>トフコウホウ</t>
    </rPh>
    <rPh sb="13" eb="16">
      <t>カイトフ</t>
    </rPh>
    <phoneticPr fontId="1"/>
  </si>
  <si>
    <t>CS-21ビルダー塗布工法（2回塗布）</t>
    <rPh sb="9" eb="13">
      <t>トフコウホウ</t>
    </rPh>
    <phoneticPr fontId="1"/>
  </si>
  <si>
    <t>CSⅠ工法（CS-21・1回塗布）</t>
    <rPh sb="3" eb="5">
      <t>コウホウ</t>
    </rPh>
    <phoneticPr fontId="1"/>
  </si>
  <si>
    <t>CSⅡ工法（CS-21・2回塗布）</t>
    <rPh sb="3" eb="5">
      <t>コウホウ</t>
    </rPh>
    <phoneticPr fontId="1"/>
  </si>
  <si>
    <t>CSパテ工法</t>
    <rPh sb="4" eb="6">
      <t>コウホウ</t>
    </rPh>
    <phoneticPr fontId="1"/>
  </si>
  <si>
    <t>CS-21ひび割れ注入工法</t>
    <rPh sb="7" eb="8">
      <t>ワ</t>
    </rPh>
    <rPh sb="9" eb="11">
      <t>チュウニュウ</t>
    </rPh>
    <rPh sb="11" eb="13">
      <t>コウホウ</t>
    </rPh>
    <phoneticPr fontId="1"/>
  </si>
  <si>
    <t>CS-21漏水補修工法</t>
    <rPh sb="5" eb="7">
      <t>ロウスイ</t>
    </rPh>
    <rPh sb="7" eb="9">
      <t>ホシュウ</t>
    </rPh>
    <rPh sb="9" eb="11">
      <t>コウホウ</t>
    </rPh>
    <phoneticPr fontId="1"/>
  </si>
  <si>
    <t>CS-21断面修復工法</t>
    <rPh sb="5" eb="11">
      <t>ダンメンシュウフクコウホウ</t>
    </rPh>
    <phoneticPr fontId="1"/>
  </si>
  <si>
    <t>新設 表面保護</t>
    <rPh sb="0" eb="2">
      <t>シンセツ</t>
    </rPh>
    <rPh sb="3" eb="7">
      <t>ヒョウメンホゴ</t>
    </rPh>
    <phoneticPr fontId="1"/>
  </si>
  <si>
    <t>既設 表面保護</t>
    <rPh sb="0" eb="2">
      <t>キセツ</t>
    </rPh>
    <rPh sb="3" eb="7">
      <t>ヒョウメンホゴ</t>
    </rPh>
    <phoneticPr fontId="1"/>
  </si>
  <si>
    <t>CS-21打継ぎ部処理（1回散布）</t>
    <rPh sb="5" eb="7">
      <t>ウチツ</t>
    </rPh>
    <rPh sb="8" eb="11">
      <t>ブショリ</t>
    </rPh>
    <rPh sb="14" eb="16">
      <t>サンプ</t>
    </rPh>
    <phoneticPr fontId="1"/>
  </si>
  <si>
    <t>注入止水</t>
    <rPh sb="0" eb="4">
      <t>チュウニュウシスイ</t>
    </rPh>
    <phoneticPr fontId="1"/>
  </si>
  <si>
    <t>打継ぎ面処理</t>
    <rPh sb="0" eb="2">
      <t>ウチツ</t>
    </rPh>
    <rPh sb="3" eb="4">
      <t>メン</t>
    </rPh>
    <rPh sb="4" eb="6">
      <t>ショリ</t>
    </rPh>
    <phoneticPr fontId="1"/>
  </si>
  <si>
    <t>断面修復：下地処理・表面保護</t>
    <rPh sb="0" eb="2">
      <t>ダンメン</t>
    </rPh>
    <rPh sb="2" eb="4">
      <t>シュウフク</t>
    </rPh>
    <rPh sb="5" eb="9">
      <t>シタジショリ</t>
    </rPh>
    <rPh sb="10" eb="12">
      <t>ヒョウメン</t>
    </rPh>
    <rPh sb="12" eb="14">
      <t>ホゴ</t>
    </rPh>
    <phoneticPr fontId="1"/>
  </si>
  <si>
    <t>断面修復：充填・被覆</t>
    <rPh sb="0" eb="2">
      <t>ダンメン</t>
    </rPh>
    <rPh sb="2" eb="4">
      <t>シュウフク</t>
    </rPh>
    <rPh sb="5" eb="7">
      <t>ジュウテン</t>
    </rPh>
    <rPh sb="8" eb="10">
      <t>ヒフク</t>
    </rPh>
    <phoneticPr fontId="1"/>
  </si>
  <si>
    <t>断面修復：プライマー</t>
    <rPh sb="0" eb="2">
      <t>ダンメン</t>
    </rPh>
    <rPh sb="2" eb="4">
      <t>シュウフク</t>
    </rPh>
    <phoneticPr fontId="1"/>
  </si>
  <si>
    <t>無機系注入材と併用</t>
    <rPh sb="0" eb="3">
      <t>ムキケイ</t>
    </rPh>
    <rPh sb="3" eb="6">
      <t>チュウニュウザイ</t>
    </rPh>
    <rPh sb="7" eb="9">
      <t>ヘイヨウ</t>
    </rPh>
    <phoneticPr fontId="1"/>
  </si>
  <si>
    <t>ひび割れ補修：塗布＋すり込み</t>
    <rPh sb="2" eb="3">
      <t>ワ</t>
    </rPh>
    <rPh sb="4" eb="6">
      <t>ホシュウ</t>
    </rPh>
    <rPh sb="7" eb="9">
      <t>トフ</t>
    </rPh>
    <rPh sb="12" eb="13">
      <t>コ</t>
    </rPh>
    <phoneticPr fontId="1"/>
  </si>
  <si>
    <t>ひび割れ補修：低圧注入</t>
    <rPh sb="2" eb="3">
      <t>ワ</t>
    </rPh>
    <rPh sb="4" eb="6">
      <t>ホシュウ</t>
    </rPh>
    <rPh sb="7" eb="11">
      <t>テイアツチュウニュウ</t>
    </rPh>
    <phoneticPr fontId="1"/>
  </si>
  <si>
    <t>ＣＳ－２１と無機系注入材を併用するＣＳ－２１注入工法の場合、</t>
    <rPh sb="6" eb="12">
      <t>ムキケイチュウニュウザイ</t>
    </rPh>
    <rPh sb="13" eb="15">
      <t>ヘイヨウ</t>
    </rPh>
    <rPh sb="27" eb="29">
      <t>バアイ</t>
    </rPh>
    <phoneticPr fontId="1"/>
  </si>
  <si>
    <t>１．ＣＳ－２１は、ひび割れの内面に浸透する量</t>
    <phoneticPr fontId="1"/>
  </si>
  <si>
    <t>％（標準的なロス率：漏水なし30％、漏水あり100％）</t>
    <rPh sb="8" eb="9">
      <t>リツ</t>
    </rPh>
    <rPh sb="10" eb="12">
      <t>ロウスイ</t>
    </rPh>
    <rPh sb="18" eb="20">
      <t>ロウスイ</t>
    </rPh>
    <phoneticPr fontId="1"/>
  </si>
  <si>
    <t>用 途</t>
    <rPh sb="0" eb="1">
      <t>ヨウ</t>
    </rPh>
    <rPh sb="2" eb="3">
      <t>ト</t>
    </rPh>
    <phoneticPr fontId="1"/>
  </si>
  <si>
    <t>備 考</t>
    <rPh sb="0" eb="1">
      <t>ビ</t>
    </rPh>
    <rPh sb="2" eb="3">
      <t>コウ</t>
    </rPh>
    <phoneticPr fontId="1"/>
  </si>
  <si>
    <t>ＣＳ－２１シリーズ製品の必要量算出シート：目次</t>
    <rPh sb="9" eb="11">
      <t>セイヒン</t>
    </rPh>
    <rPh sb="12" eb="15">
      <t>ヒツヨウリョウ</t>
    </rPh>
    <rPh sb="15" eb="17">
      <t>サンシュツ</t>
    </rPh>
    <rPh sb="21" eb="23">
      <t>モクジ</t>
    </rPh>
    <phoneticPr fontId="1"/>
  </si>
  <si>
    <t>躯体防水の場合は仕様（塗布量）が異なる</t>
    <rPh sb="0" eb="4">
      <t>クタイボウスイ</t>
    </rPh>
    <rPh sb="5" eb="7">
      <t>バアイ</t>
    </rPh>
    <rPh sb="8" eb="10">
      <t>シヨウ</t>
    </rPh>
    <rPh sb="11" eb="14">
      <t>トフリョウ</t>
    </rPh>
    <rPh sb="16" eb="17">
      <t>コト</t>
    </rPh>
    <phoneticPr fontId="1"/>
  </si>
  <si>
    <t>※ 標準仕様（標準塗布量・塗布回数）は、施工実績に基づく標準的な値であり、対象構造物の表層状態、環境条件および目的等によって増減する場合があります。</t>
    <phoneticPr fontId="1"/>
  </si>
  <si>
    <t>ＣＳ－２１注入止水工法の数量算出シート</t>
    <rPh sb="5" eb="7">
      <t>チュウニュウ</t>
    </rPh>
    <rPh sb="7" eb="9">
      <t>シスイ</t>
    </rPh>
    <rPh sb="9" eb="11">
      <t>コウホウ</t>
    </rPh>
    <rPh sb="12" eb="14">
      <t>スウリョウ</t>
    </rPh>
    <rPh sb="14" eb="16">
      <t>サンシュツ</t>
    </rPh>
    <phoneticPr fontId="1"/>
  </si>
  <si>
    <t>ＣＳ－２１と補助剤ＣＡ－２１を併用するＣＳ－２１注入工法の場合、</t>
    <rPh sb="6" eb="8">
      <t>ホジョ</t>
    </rPh>
    <rPh sb="8" eb="9">
      <t>ザイ</t>
    </rPh>
    <rPh sb="15" eb="17">
      <t>ヘイヨウ</t>
    </rPh>
    <rPh sb="29" eb="31">
      <t>バアイ</t>
    </rPh>
    <phoneticPr fontId="1"/>
  </si>
  <si>
    <r>
      <t>２．注入材：</t>
    </r>
    <r>
      <rPr>
        <b/>
        <sz val="12"/>
        <color rgb="FF0000FF"/>
        <rFont val="ＭＳ ゴシック"/>
        <family val="3"/>
        <charset val="128"/>
      </rPr>
      <t>補助剤ＣＡ－２１</t>
    </r>
    <rPh sb="2" eb="5">
      <t>チュウニュウザイ</t>
    </rPh>
    <rPh sb="6" eb="9">
      <t>ホジョザイ</t>
    </rPh>
    <phoneticPr fontId="1"/>
  </si>
  <si>
    <r>
      <t>④ひび割れの</t>
    </r>
    <r>
      <rPr>
        <b/>
        <sz val="12"/>
        <rFont val="ＭＳ ゴシック"/>
        <family val="3"/>
        <charset val="128"/>
      </rPr>
      <t>内容積</t>
    </r>
    <rPh sb="3" eb="4">
      <t>ワ</t>
    </rPh>
    <rPh sb="6" eb="7">
      <t>ナイ</t>
    </rPh>
    <rPh sb="7" eb="9">
      <t>ヨウセキ</t>
    </rPh>
    <phoneticPr fontId="1"/>
  </si>
  <si>
    <r>
      <t>準備する量</t>
    </r>
    <r>
      <rPr>
        <sz val="12"/>
        <color theme="2" tint="-0.89999084444715716"/>
        <rFont val="ＭＳ ゴシック"/>
        <family val="3"/>
        <charset val="128"/>
      </rPr>
      <t>(単位：荷姿4kg缶)</t>
    </r>
    <rPh sb="0" eb="2">
      <t>ジュンビ</t>
    </rPh>
    <rPh sb="4" eb="5">
      <t>リョウ</t>
    </rPh>
    <phoneticPr fontId="1"/>
  </si>
  <si>
    <r>
      <t>kg/L</t>
    </r>
    <r>
      <rPr>
        <sz val="12"/>
        <color theme="2" tint="-0.89999084444715716"/>
        <rFont val="ＭＳ ゴシック"/>
        <family val="3"/>
        <charset val="128"/>
      </rPr>
      <t>（①注入量＋②ロス）</t>
    </r>
    <rPh sb="6" eb="8">
      <t>チュウニュウ</t>
    </rPh>
    <rPh sb="8" eb="9">
      <t>リョウ</t>
    </rPh>
    <phoneticPr fontId="1"/>
  </si>
  <si>
    <t>ロス率　　　　＋</t>
    <rPh sb="2" eb="3">
      <t>リツ</t>
    </rPh>
    <phoneticPr fontId="1"/>
  </si>
  <si>
    <t>注入完了後、注入口に充填する止水セメント等は、必要に応じて別途計上してください。</t>
    <rPh sb="0" eb="5">
      <t>チュウニュウカンリョウゴ</t>
    </rPh>
    <rPh sb="6" eb="8">
      <t>チュウニュウ</t>
    </rPh>
    <rPh sb="8" eb="9">
      <t>グチ</t>
    </rPh>
    <rPh sb="10" eb="12">
      <t>ジュウテン</t>
    </rPh>
    <rPh sb="14" eb="16">
      <t>シスイ</t>
    </rPh>
    <rPh sb="20" eb="21">
      <t>トウ</t>
    </rPh>
    <rPh sb="23" eb="25">
      <t>ヒツヨウ</t>
    </rPh>
    <rPh sb="26" eb="27">
      <t>オウ</t>
    </rPh>
    <rPh sb="29" eb="31">
      <t>ベット</t>
    </rPh>
    <rPh sb="31" eb="33">
      <t>ケイジョウ</t>
    </rPh>
    <phoneticPr fontId="1"/>
  </si>
  <si>
    <t>ＣＳ－２１ＳＰ流し込みひび割れ補修工法の数量算出シート</t>
    <rPh sb="7" eb="8">
      <t>ナガ</t>
    </rPh>
    <rPh sb="9" eb="10">
      <t>コ</t>
    </rPh>
    <rPh sb="13" eb="14">
      <t>ワ</t>
    </rPh>
    <rPh sb="15" eb="17">
      <t>ホシュウ</t>
    </rPh>
    <rPh sb="17" eb="19">
      <t>コウホウ</t>
    </rPh>
    <rPh sb="18" eb="19">
      <t>スイコウ</t>
    </rPh>
    <rPh sb="20" eb="22">
      <t>スウリョウ</t>
    </rPh>
    <rPh sb="22" eb="24">
      <t>サンシュツ</t>
    </rPh>
    <phoneticPr fontId="1"/>
  </si>
  <si>
    <t>ＣＳ－２１とＣＡ－２１の混合液『ＣＳ－２１ＳＰ』の流し込みによるひび割れ補修の場合、</t>
    <rPh sb="12" eb="15">
      <t>コンゴウエキ</t>
    </rPh>
    <rPh sb="25" eb="26">
      <t>ナガ</t>
    </rPh>
    <rPh sb="27" eb="28">
      <t>コ</t>
    </rPh>
    <rPh sb="34" eb="35">
      <t>ワ</t>
    </rPh>
    <rPh sb="36" eb="38">
      <t>ホシュウ</t>
    </rPh>
    <rPh sb="39" eb="41">
      <t>バアイ</t>
    </rPh>
    <phoneticPr fontId="1"/>
  </si>
  <si>
    <t>１回目は、ひび割れの内面に浸透する量</t>
    <rPh sb="1" eb="3">
      <t>カイメ</t>
    </rPh>
    <phoneticPr fontId="1"/>
  </si>
  <si>
    <t>２回目は、ひび割れ内の容積（空隙）を満たす量</t>
    <rPh sb="1" eb="3">
      <t>カイメ</t>
    </rPh>
    <rPh sb="18" eb="19">
      <t>ミ</t>
    </rPh>
    <phoneticPr fontId="1"/>
  </si>
  <si>
    <t>２．補助剤ＣＡ－２１は、ひび割れ内の容積（空隙）を満たす量</t>
    <rPh sb="2" eb="5">
      <t>ホジョザイ</t>
    </rPh>
    <rPh sb="25" eb="26">
      <t>ミ</t>
    </rPh>
    <phoneticPr fontId="1"/>
  </si>
  <si>
    <t>１回目</t>
    <rPh sb="1" eb="3">
      <t>カイメ</t>
    </rPh>
    <phoneticPr fontId="1"/>
  </si>
  <si>
    <t>　１回目仕様</t>
    <rPh sb="2" eb="4">
      <t>カイメ</t>
    </rPh>
    <phoneticPr fontId="1"/>
  </si>
  <si>
    <t>２回目</t>
    <rPh sb="1" eb="3">
      <t>カイメ</t>
    </rPh>
    <phoneticPr fontId="1"/>
  </si>
  <si>
    <t>kg/L（簡略化のため1kg≒1Lとして算出）</t>
    <rPh sb="20" eb="22">
      <t>サンシュツ</t>
    </rPh>
    <phoneticPr fontId="1"/>
  </si>
  <si>
    <t>kg/L（簡略化のため、1kg≒1Lとして算出）</t>
    <rPh sb="21" eb="23">
      <t>サンシュツ</t>
    </rPh>
    <phoneticPr fontId="1"/>
  </si>
  <si>
    <r>
      <t xml:space="preserve">＊配合 </t>
    </r>
    <r>
      <rPr>
        <b/>
        <sz val="12"/>
        <color rgb="FFFF0000"/>
        <rFont val="ＭＳ ゴシック"/>
        <family val="3"/>
        <charset val="128"/>
      </rPr>
      <t>CS-21</t>
    </r>
    <r>
      <rPr>
        <sz val="12"/>
        <rFont val="ＭＳ ゴシック"/>
        <family val="3"/>
        <charset val="128"/>
      </rPr>
      <t>：補助剤</t>
    </r>
    <r>
      <rPr>
        <b/>
        <sz val="12"/>
        <color rgb="FF0000FF"/>
        <rFont val="ＭＳ ゴシック"/>
        <family val="3"/>
        <charset val="128"/>
      </rPr>
      <t>CA-21</t>
    </r>
    <r>
      <rPr>
        <sz val="12"/>
        <rFont val="ＭＳ ゴシック"/>
        <family val="3"/>
        <charset val="128"/>
      </rPr>
      <t xml:space="preserve"> ＝ </t>
    </r>
    <rPh sb="10" eb="13">
      <t>ホジョザイ</t>
    </rPh>
    <phoneticPr fontId="1"/>
  </si>
  <si>
    <t>合 計</t>
    <rPh sb="0" eb="1">
      <t>ゴウ</t>
    </rPh>
    <rPh sb="2" eb="3">
      <t>ケイ</t>
    </rPh>
    <phoneticPr fontId="1"/>
  </si>
  <si>
    <r>
      <rPr>
        <sz val="12"/>
        <color theme="2" tint="-0.89999084444715716"/>
        <rFont val="ＭＳ ゴシック"/>
        <family val="3"/>
        <charset val="128"/>
      </rPr>
      <t>＞</t>
    </r>
    <r>
      <rPr>
        <sz val="12"/>
        <rFont val="ＭＳ ゴシック"/>
        <family val="3"/>
        <charset val="128"/>
      </rPr>
      <t xml:space="preserve"> 内、</t>
    </r>
    <r>
      <rPr>
        <sz val="12"/>
        <color rgb="FFFF0000"/>
        <rFont val="ＭＳ ゴシック"/>
        <family val="3"/>
        <charset val="128"/>
      </rPr>
      <t>主剤</t>
    </r>
    <rPh sb="2" eb="3">
      <t>ウチ</t>
    </rPh>
    <rPh sb="4" eb="6">
      <t>シュザイ</t>
    </rPh>
    <phoneticPr fontId="1"/>
  </si>
  <si>
    <r>
      <rPr>
        <sz val="12"/>
        <color theme="2" tint="-0.89999084444715716"/>
        <rFont val="ＭＳ ゴシック"/>
        <family val="3"/>
        <charset val="128"/>
      </rPr>
      <t xml:space="preserve">＞ </t>
    </r>
    <r>
      <rPr>
        <sz val="12"/>
        <rFont val="ＭＳ ゴシック"/>
        <family val="3"/>
        <charset val="128"/>
      </rPr>
      <t>内、</t>
    </r>
    <r>
      <rPr>
        <sz val="12"/>
        <color rgb="FF0000FF"/>
        <rFont val="ＭＳ ゴシック"/>
        <family val="3"/>
        <charset val="128"/>
      </rPr>
      <t>助剤</t>
    </r>
    <rPh sb="2" eb="3">
      <t>ウチ</t>
    </rPh>
    <rPh sb="4" eb="6">
      <t>ジョザイ</t>
    </rPh>
    <phoneticPr fontId="1"/>
  </si>
  <si>
    <r>
      <rPr>
        <sz val="12"/>
        <color theme="2" tint="-0.89999084444715716"/>
        <rFont val="ＭＳ ゴシック"/>
        <family val="3"/>
        <charset val="128"/>
      </rPr>
      <t>＞</t>
    </r>
    <r>
      <rPr>
        <sz val="12"/>
        <rFont val="ＭＳ ゴシック"/>
        <family val="3"/>
        <charset val="128"/>
      </rPr>
      <t xml:space="preserve"> 内、</t>
    </r>
    <r>
      <rPr>
        <sz val="12"/>
        <color rgb="FFFF0000"/>
        <rFont val="ＭＳ ゴシック"/>
        <family val="3"/>
        <charset val="128"/>
      </rPr>
      <t>ＣＳ－２１</t>
    </r>
    <rPh sb="2" eb="3">
      <t>ウチ</t>
    </rPh>
    <phoneticPr fontId="1"/>
  </si>
  <si>
    <r>
      <rPr>
        <sz val="12"/>
        <color theme="2" tint="-0.89999084444715716"/>
        <rFont val="ＭＳ ゴシック"/>
        <family val="3"/>
        <charset val="128"/>
      </rPr>
      <t xml:space="preserve">＞ </t>
    </r>
    <r>
      <rPr>
        <sz val="12"/>
        <rFont val="ＭＳ ゴシック"/>
        <family val="3"/>
        <charset val="128"/>
      </rPr>
      <t>内、</t>
    </r>
    <r>
      <rPr>
        <sz val="12"/>
        <color rgb="FF0000FF"/>
        <rFont val="ＭＳ ゴシック"/>
        <family val="3"/>
        <charset val="128"/>
      </rPr>
      <t>補助剤ＣＡ－２１</t>
    </r>
    <rPh sb="2" eb="3">
      <t>ウチ</t>
    </rPh>
    <rPh sb="4" eb="7">
      <t>ホジョザイ</t>
    </rPh>
    <phoneticPr fontId="1"/>
  </si>
  <si>
    <t>ひび割れ補修：流し込み</t>
    <rPh sb="2" eb="3">
      <t>ワ</t>
    </rPh>
    <rPh sb="4" eb="6">
      <t>ホシュウ</t>
    </rPh>
    <rPh sb="7" eb="8">
      <t>ナガ</t>
    </rPh>
    <rPh sb="9" eb="10">
      <t>コ</t>
    </rPh>
    <phoneticPr fontId="1"/>
  </si>
  <si>
    <t>CS－21SP流し込みひび割れ補修工法</t>
    <phoneticPr fontId="1"/>
  </si>
  <si>
    <t>CS-21と補助剤CA-21の混合液CS-21SPを使用</t>
    <rPh sb="6" eb="9">
      <t>ホジョザイ</t>
    </rPh>
    <rPh sb="15" eb="18">
      <t>コンゴウエキ</t>
    </rPh>
    <rPh sb="26" eb="28">
      <t>シヨウ</t>
    </rPh>
    <phoneticPr fontId="1"/>
  </si>
  <si>
    <t>２液型：主剤と助剤の混合液を塗布</t>
    <rPh sb="1" eb="3">
      <t>エキガタ</t>
    </rPh>
    <rPh sb="4" eb="6">
      <t>シュザイ</t>
    </rPh>
    <rPh sb="7" eb="9">
      <t>ジョザイ</t>
    </rPh>
    <rPh sb="10" eb="13">
      <t>コンゴウエキ</t>
    </rPh>
    <rPh sb="14" eb="16">
      <t>トフ</t>
    </rPh>
    <phoneticPr fontId="1"/>
  </si>
  <si>
    <t>CS-21と、補助剤CA-21を、別々に注入</t>
    <rPh sb="7" eb="10">
      <t>ホジョザイ</t>
    </rPh>
    <rPh sb="17" eb="19">
      <t>ベツベツ</t>
    </rPh>
    <rPh sb="20" eb="22">
      <t>チュウニュウ</t>
    </rPh>
    <phoneticPr fontId="1"/>
  </si>
  <si>
    <r>
      <t>数量計算</t>
    </r>
    <r>
      <rPr>
        <b/>
        <sz val="10"/>
        <rFont val="ＭＳ ゴシック"/>
        <family val="3"/>
        <charset val="128"/>
      </rPr>
      <t>【黄色枠内に施工面積（㎡）入力で、水色枠内に計算結果を表示】</t>
    </r>
    <rPh sb="2" eb="4">
      <t>ケイサン</t>
    </rPh>
    <rPh sb="10" eb="14">
      <t>セコウメンセキ</t>
    </rPh>
    <phoneticPr fontId="1"/>
  </si>
  <si>
    <r>
      <t>算出条件</t>
    </r>
    <r>
      <rPr>
        <b/>
        <sz val="10"/>
        <rFont val="ＭＳ ゴシック"/>
        <family val="3"/>
        <charset val="128"/>
      </rPr>
      <t>【黄色枠内に修復延べ体積（ｍ</t>
    </r>
    <r>
      <rPr>
        <b/>
        <vertAlign val="superscript"/>
        <sz val="10"/>
        <rFont val="ＭＳ ゴシック"/>
        <family val="3"/>
        <charset val="128"/>
      </rPr>
      <t>３</t>
    </r>
    <r>
      <rPr>
        <b/>
        <sz val="10"/>
        <rFont val="ＭＳ ゴシック"/>
        <family val="3"/>
        <charset val="128"/>
      </rPr>
      <t>）とロス率（％）入力で、水色枠内に計算結果を表示】</t>
    </r>
    <rPh sb="5" eb="7">
      <t>キイロ</t>
    </rPh>
    <rPh sb="10" eb="12">
      <t>シュウフク</t>
    </rPh>
    <rPh sb="12" eb="13">
      <t>ノ</t>
    </rPh>
    <rPh sb="14" eb="16">
      <t>タイセキ</t>
    </rPh>
    <rPh sb="23" eb="24">
      <t>リツ</t>
    </rPh>
    <rPh sb="27" eb="29">
      <t>ニュウリョク</t>
    </rPh>
    <rPh sb="31" eb="33">
      <t>ミズイロ</t>
    </rPh>
    <rPh sb="33" eb="35">
      <t>ワクナイ</t>
    </rPh>
    <rPh sb="36" eb="40">
      <t>ケイサンケッカ</t>
    </rPh>
    <rPh sb="41" eb="43">
      <t>ヒョウジ</t>
    </rPh>
    <phoneticPr fontId="1"/>
  </si>
  <si>
    <r>
      <rPr>
        <b/>
        <sz val="12"/>
        <color rgb="FFFF0000"/>
        <rFont val="ＭＳ ゴシック"/>
        <family val="3"/>
        <charset val="128"/>
      </rPr>
      <t>ＣＳモルタル＃１００Ｐ</t>
    </r>
    <r>
      <rPr>
        <b/>
        <sz val="12"/>
        <rFont val="ＭＳ ゴシック"/>
        <family val="3"/>
        <charset val="128"/>
      </rPr>
      <t>　［普通型］の場合</t>
    </r>
    <rPh sb="18" eb="20">
      <t>バアイ</t>
    </rPh>
    <phoneticPr fontId="1"/>
  </si>
  <si>
    <r>
      <rPr>
        <b/>
        <sz val="12"/>
        <color rgb="FF0000FF"/>
        <rFont val="ＭＳ ゴシック"/>
        <family val="3"/>
        <charset val="128"/>
      </rPr>
      <t>ＣＳモルタル＃１００ＰＳ</t>
    </r>
    <r>
      <rPr>
        <b/>
        <sz val="12"/>
        <rFont val="ＭＳ ゴシック"/>
        <family val="3"/>
        <charset val="128"/>
      </rPr>
      <t>［速硬型］の場合</t>
    </r>
    <rPh sb="13" eb="15">
      <t>ソッコウ</t>
    </rPh>
    <rPh sb="18" eb="20">
      <t>バアイ</t>
    </rPh>
    <phoneticPr fontId="1"/>
  </si>
  <si>
    <r>
      <t>算出条件</t>
    </r>
    <r>
      <rPr>
        <b/>
        <sz val="10"/>
        <rFont val="ＭＳ ゴシック"/>
        <family val="3"/>
        <charset val="128"/>
      </rPr>
      <t>【黄色枠内に数値入力で、水色枠内に計算結果を表示】</t>
    </r>
    <rPh sb="0" eb="2">
      <t>サンシュツ</t>
    </rPh>
    <rPh sb="2" eb="4">
      <t>ジョウケン</t>
    </rPh>
    <rPh sb="5" eb="7">
      <t>キイロ</t>
    </rPh>
    <rPh sb="10" eb="12">
      <t>スウチ</t>
    </rPh>
    <rPh sb="12" eb="14">
      <t>ニュウリョク</t>
    </rPh>
    <rPh sb="16" eb="18">
      <t>ミズイロ</t>
    </rPh>
    <rPh sb="18" eb="20">
      <t>ワクナイ</t>
    </rPh>
    <rPh sb="21" eb="25">
      <t>ケイサンケッカ</t>
    </rPh>
    <rPh sb="26" eb="28">
      <t>ヒョウジ</t>
    </rPh>
    <phoneticPr fontId="1"/>
  </si>
  <si>
    <t>希釈液を使用</t>
    <rPh sb="0" eb="3">
      <t>キシャクエキ</t>
    </rPh>
    <rPh sb="4" eb="6">
      <t>シヨウ</t>
    </rPh>
    <phoneticPr fontId="1"/>
  </si>
  <si>
    <r>
      <t>準備する量</t>
    </r>
    <r>
      <rPr>
        <sz val="12"/>
        <color theme="2" tint="-0.89999084444715716"/>
        <rFont val="ＭＳ ゴシック"/>
        <family val="3"/>
        <charset val="128"/>
      </rPr>
      <t>（単位は、荷姿20kg缶または4kg缶）</t>
    </r>
    <rPh sb="0" eb="2">
      <t>ジュンビ</t>
    </rPh>
    <rPh sb="4" eb="5">
      <t>リョウ</t>
    </rPh>
    <phoneticPr fontId="1"/>
  </si>
  <si>
    <t xml:space="preserve"> [20kg缶]</t>
    <phoneticPr fontId="1"/>
  </si>
  <si>
    <t>CS-21ネオ 荷姿</t>
    <phoneticPr fontId="1"/>
  </si>
  <si>
    <t>＋</t>
    <phoneticPr fontId="1"/>
  </si>
  <si>
    <t>合計</t>
    <rPh sb="0" eb="2">
      <t>ゴウケイ</t>
    </rPh>
    <phoneticPr fontId="1"/>
  </si>
  <si>
    <t>＝</t>
    <phoneticPr fontId="1"/>
  </si>
  <si>
    <t xml:space="preserve"> [ 4kg缶]</t>
    <phoneticPr fontId="1"/>
  </si>
  <si>
    <r>
      <rPr>
        <b/>
        <sz val="12"/>
        <rFont val="ＭＳ ゴシック"/>
        <family val="3"/>
        <charset val="128"/>
      </rPr>
      <t>荷姿（主剤5kg缶、助剤4kg缶または1kg缶）単位</t>
    </r>
    <r>
      <rPr>
        <sz val="12"/>
        <rFont val="ＭＳ ゴシック"/>
        <family val="3"/>
        <charset val="128"/>
      </rPr>
      <t>となる準備する量をご確認ください。</t>
    </r>
    <rPh sb="3" eb="5">
      <t>シュザイ</t>
    </rPh>
    <rPh sb="8" eb="9">
      <t>カン</t>
    </rPh>
    <rPh sb="10" eb="12">
      <t>ジョザイ</t>
    </rPh>
    <rPh sb="15" eb="16">
      <t>カン</t>
    </rPh>
    <rPh sb="22" eb="23">
      <t>カン</t>
    </rPh>
    <rPh sb="24" eb="26">
      <t>タンイ</t>
    </rPh>
    <rPh sb="36" eb="38">
      <t>カクニン</t>
    </rPh>
    <phoneticPr fontId="1"/>
  </si>
  <si>
    <t>【20kg缶】</t>
    <phoneticPr fontId="1"/>
  </si>
  <si>
    <t>【 4kg缶】</t>
    <phoneticPr fontId="1"/>
  </si>
  <si>
    <r>
      <rPr>
        <b/>
        <sz val="12"/>
        <rFont val="ＭＳ ゴシック"/>
        <family val="3"/>
        <charset val="128"/>
      </rPr>
      <t>荷姿（２０kg缶または４kg缶）単位</t>
    </r>
    <r>
      <rPr>
        <sz val="12"/>
        <rFont val="ＭＳ ゴシック"/>
        <family val="3"/>
        <charset val="128"/>
      </rPr>
      <t>となる準備する量をご確認ください。</t>
    </r>
    <rPh sb="7" eb="8">
      <t>カン</t>
    </rPh>
    <rPh sb="16" eb="18">
      <t>タンイ</t>
    </rPh>
    <rPh sb="28" eb="30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</si>
</sst>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_ ;[Red]\-#,##0\ "/>
    <numFmt numFmtId="178" formatCode="0_ "/>
  </numFmts>
  <fonts count="41" x14ac:knownFonts="1"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2"/>
      <color rgb="FF0000FF"/>
      <name val="ＭＳ ゴシック"/>
      <family val="3"/>
      <charset val="128"/>
    </font>
    <font>
      <sz val="12"/>
      <color rgb="FF7030A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2"/>
      <color theme="2" tint="-0.89999084444715716"/>
      <name val="ＭＳ ゴシック"/>
      <family val="3"/>
      <charset val="128"/>
    </font>
    <font>
      <b/>
      <sz val="10"/>
      <color rgb="FF00B050"/>
      <name val="ＭＳ ゴシック"/>
      <family val="3"/>
      <charset val="128"/>
    </font>
    <font>
      <sz val="10"/>
      <color theme="1" tint="0.499984740745262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sz val="10"/>
      <color theme="9" tint="-0.49998474074526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vertAlign val="superscript"/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8"/>
      <color theme="1" tint="0.499984740745262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vertAlign val="superscript"/>
      <sz val="12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rgb="FF0000FF"/>
      <name val="ＭＳ ゴシック"/>
      <family val="3"/>
      <charset val="128"/>
    </font>
    <font>
      <sz val="10"/>
      <color theme="2" tint="-0.749992370372631"/>
      <name val="ＭＳ ゴシック"/>
      <family val="3"/>
      <charset val="128"/>
    </font>
    <font>
      <b/>
      <sz val="12"/>
      <color rgb="FFFF00FF"/>
      <name val="ＭＳ ゴシック"/>
      <family val="3"/>
      <charset val="128"/>
    </font>
    <font>
      <sz val="12"/>
      <color rgb="FFFF00FF"/>
      <name val="ＭＳ ゴシック"/>
      <family val="3"/>
      <charset val="128"/>
    </font>
    <font>
      <sz val="9"/>
      <color theme="1" tint="0.499984740745262"/>
      <name val="ＭＳ ゴシック"/>
      <family val="3"/>
      <charset val="128"/>
    </font>
    <font>
      <vertAlign val="superscript"/>
      <sz val="9"/>
      <color theme="1" tint="0.499984740745262"/>
      <name val="ＭＳ ゴシック"/>
      <family val="3"/>
      <charset val="128"/>
    </font>
    <font>
      <vertAlign val="superscript"/>
      <sz val="8"/>
      <color theme="1" tint="0.499984740745262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b/>
      <vertAlign val="superscript"/>
      <sz val="1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b/>
      <sz val="14"/>
      <color rgb="FF0000FF"/>
      <name val="ＭＳ ゴシック"/>
      <family val="3"/>
      <charset val="128"/>
    </font>
    <font>
      <b/>
      <sz val="14"/>
      <color rgb="FFFF00FF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n">
        <color theme="2" tint="-0.499984740745262"/>
      </left>
      <right/>
      <top style="thin">
        <color indexed="64"/>
      </top>
      <bottom/>
      <diagonal/>
    </border>
    <border>
      <left/>
      <right style="thin">
        <color theme="2" tint="-0.499984740745262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2" tint="-0.499984740745262"/>
      </left>
      <right/>
      <top/>
      <bottom style="medium">
        <color indexed="64"/>
      </bottom>
      <diagonal/>
    </border>
    <border>
      <left/>
      <right style="thin">
        <color theme="2" tint="-0.499984740745262"/>
      </right>
      <top/>
      <bottom style="medium">
        <color indexed="64"/>
      </bottom>
      <diagonal/>
    </border>
    <border>
      <left/>
      <right/>
      <top/>
      <bottom style="thin">
        <color theme="2" tint="-0.499984740745262"/>
      </bottom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/>
      <top style="thin">
        <color theme="1" tint="0.499984740745262"/>
      </top>
      <bottom/>
      <diagonal/>
    </border>
  </borders>
  <cellStyleXfs count="7">
    <xf numFmtId="0" fontId="0" fillId="0" borderId="0"/>
    <xf numFmtId="38" fontId="11" fillId="0" borderId="0" applyFont="0" applyFill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23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314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0" xfId="0" applyFont="1"/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24" xfId="0" applyFont="1" applyBorder="1" applyAlignment="1">
      <alignment horizontal="left" vertical="center"/>
    </xf>
    <xf numFmtId="0" fontId="3" fillId="0" borderId="25" xfId="0" applyFont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1" fontId="9" fillId="0" borderId="0" xfId="0" applyNumberFormat="1" applyFont="1" applyAlignment="1">
      <alignment horizontal="right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4" fillId="0" borderId="0" xfId="0" applyFont="1" applyAlignment="1">
      <alignment vertical="center"/>
    </xf>
    <xf numFmtId="0" fontId="3" fillId="0" borderId="12" xfId="0" applyFont="1" applyBorder="1" applyAlignment="1">
      <alignment vertical="center"/>
    </xf>
    <xf numFmtId="0" fontId="0" fillId="0" borderId="12" xfId="0" applyBorder="1"/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 vertical="center"/>
    </xf>
    <xf numFmtId="0" fontId="1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2" applyFont="1" applyAlignment="1">
      <alignment vertical="center"/>
    </xf>
    <xf numFmtId="0" fontId="0" fillId="0" borderId="0" xfId="2" applyFont="1" applyAlignment="1">
      <alignment vertical="center"/>
    </xf>
    <xf numFmtId="0" fontId="11" fillId="0" borderId="0" xfId="2"/>
    <xf numFmtId="0" fontId="19" fillId="0" borderId="0" xfId="2" applyFont="1"/>
    <xf numFmtId="0" fontId="20" fillId="0" borderId="0" xfId="2" applyFont="1" applyAlignment="1">
      <alignment vertical="center"/>
    </xf>
    <xf numFmtId="0" fontId="11" fillId="0" borderId="0" xfId="2" applyAlignment="1">
      <alignment vertical="center"/>
    </xf>
    <xf numFmtId="0" fontId="11" fillId="0" borderId="0" xfId="3">
      <alignment vertical="center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horizontal="right" vertical="center"/>
    </xf>
    <xf numFmtId="2" fontId="3" fillId="0" borderId="0" xfId="2" applyNumberFormat="1" applyFont="1" applyAlignment="1">
      <alignment horizontal="center" vertical="center"/>
    </xf>
    <xf numFmtId="0" fontId="19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17" fillId="0" borderId="0" xfId="2" applyFont="1" applyAlignment="1">
      <alignment vertical="center"/>
    </xf>
    <xf numFmtId="0" fontId="0" fillId="0" borderId="0" xfId="2" applyFont="1"/>
    <xf numFmtId="0" fontId="3" fillId="0" borderId="0" xfId="2" applyFont="1"/>
    <xf numFmtId="0" fontId="9" fillId="0" borderId="0" xfId="3" applyFont="1">
      <alignment vertical="center"/>
    </xf>
    <xf numFmtId="0" fontId="3" fillId="0" borderId="0" xfId="3" applyFont="1">
      <alignment vertical="center"/>
    </xf>
    <xf numFmtId="0" fontId="11" fillId="0" borderId="0" xfId="3" applyAlignment="1"/>
    <xf numFmtId="0" fontId="15" fillId="0" borderId="0" xfId="3" applyFont="1">
      <alignment vertical="center"/>
    </xf>
    <xf numFmtId="0" fontId="15" fillId="0" borderId="0" xfId="3" applyFont="1" applyAlignment="1">
      <alignment horizontal="center" vertical="center"/>
    </xf>
    <xf numFmtId="176" fontId="3" fillId="0" borderId="0" xfId="2" applyNumberFormat="1" applyFont="1" applyAlignment="1">
      <alignment horizontal="center" vertical="center"/>
    </xf>
    <xf numFmtId="0" fontId="3" fillId="0" borderId="0" xfId="3" applyFont="1" applyAlignment="1"/>
    <xf numFmtId="0" fontId="3" fillId="0" borderId="0" xfId="3" applyFont="1" applyAlignment="1">
      <alignment horizontal="center"/>
    </xf>
    <xf numFmtId="0" fontId="3" fillId="0" borderId="0" xfId="3" applyFont="1" applyAlignment="1">
      <alignment horizontal="right" vertical="center"/>
    </xf>
    <xf numFmtId="0" fontId="5" fillId="0" borderId="0" xfId="2" applyFont="1" applyAlignment="1">
      <alignment vertical="center"/>
    </xf>
    <xf numFmtId="0" fontId="2" fillId="0" borderId="0" xfId="2" applyFont="1" applyAlignment="1">
      <alignment vertical="center"/>
    </xf>
    <xf numFmtId="0" fontId="2" fillId="0" borderId="0" xfId="2" applyFont="1" applyAlignment="1">
      <alignment horizontal="right" vertical="center"/>
    </xf>
    <xf numFmtId="0" fontId="3" fillId="0" borderId="0" xfId="2" applyFont="1" applyAlignment="1">
      <alignment horizontal="left" vertical="center"/>
    </xf>
    <xf numFmtId="0" fontId="12" fillId="0" borderId="0" xfId="2" applyFont="1" applyAlignment="1">
      <alignment vertical="center"/>
    </xf>
    <xf numFmtId="0" fontId="22" fillId="0" borderId="0" xfId="0" applyFont="1"/>
    <xf numFmtId="0" fontId="3" fillId="0" borderId="4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3" borderId="11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0" fillId="0" borderId="1" xfId="0" applyBorder="1"/>
    <xf numFmtId="0" fontId="3" fillId="2" borderId="11" xfId="3" applyFont="1" applyFill="1" applyBorder="1" applyAlignment="1">
      <alignment horizontal="center" vertical="center"/>
    </xf>
    <xf numFmtId="0" fontId="3" fillId="0" borderId="0" xfId="4" applyFont="1" applyAlignment="1">
      <alignment vertical="center"/>
    </xf>
    <xf numFmtId="0" fontId="12" fillId="0" borderId="0" xfId="4" applyFont="1" applyAlignment="1">
      <alignment vertical="center"/>
    </xf>
    <xf numFmtId="0" fontId="3" fillId="0" borderId="0" xfId="4" applyFont="1" applyAlignment="1">
      <alignment horizontal="right" vertical="center"/>
    </xf>
    <xf numFmtId="0" fontId="3" fillId="0" borderId="0" xfId="4" applyFont="1" applyAlignment="1">
      <alignment horizontal="left" vertical="center"/>
    </xf>
    <xf numFmtId="0" fontId="2" fillId="5" borderId="0" xfId="4" applyFont="1" applyFill="1" applyAlignment="1">
      <alignment vertical="center"/>
    </xf>
    <xf numFmtId="0" fontId="3" fillId="5" borderId="0" xfId="4" applyFont="1" applyFill="1" applyAlignment="1">
      <alignment vertical="center"/>
    </xf>
    <xf numFmtId="0" fontId="11" fillId="0" borderId="0" xfId="4" applyAlignment="1">
      <alignment vertical="center"/>
    </xf>
    <xf numFmtId="0" fontId="3" fillId="2" borderId="11" xfId="4" applyFont="1" applyFill="1" applyBorder="1" applyAlignment="1">
      <alignment horizontal="center" vertical="center"/>
    </xf>
    <xf numFmtId="0" fontId="23" fillId="0" borderId="0" xfId="5">
      <alignment vertical="center"/>
    </xf>
    <xf numFmtId="0" fontId="11" fillId="0" borderId="0" xfId="4"/>
    <xf numFmtId="0" fontId="3" fillId="0" borderId="0" xfId="4" applyFont="1"/>
    <xf numFmtId="0" fontId="3" fillId="0" borderId="0" xfId="4" applyFont="1" applyAlignment="1">
      <alignment horizontal="center" vertical="center"/>
    </xf>
    <xf numFmtId="0" fontId="2" fillId="6" borderId="0" xfId="4" applyFont="1" applyFill="1" applyAlignment="1">
      <alignment vertical="center"/>
    </xf>
    <xf numFmtId="0" fontId="3" fillId="6" borderId="0" xfId="4" applyFont="1" applyFill="1" applyAlignment="1">
      <alignment vertical="center"/>
    </xf>
    <xf numFmtId="0" fontId="3" fillId="0" borderId="1" xfId="4" applyFont="1" applyBorder="1" applyAlignment="1">
      <alignment horizontal="center" vertical="center"/>
    </xf>
    <xf numFmtId="0" fontId="3" fillId="0" borderId="11" xfId="4" applyFont="1" applyBorder="1" applyAlignment="1">
      <alignment horizontal="center" vertical="center"/>
    </xf>
    <xf numFmtId="0" fontId="9" fillId="0" borderId="0" xfId="4" applyFont="1" applyAlignment="1">
      <alignment vertical="center"/>
    </xf>
    <xf numFmtId="0" fontId="9" fillId="0" borderId="0" xfId="5" applyFont="1">
      <alignment vertical="center"/>
    </xf>
    <xf numFmtId="0" fontId="9" fillId="0" borderId="0" xfId="5" applyFont="1" applyAlignment="1">
      <alignment horizontal="right" vertical="center"/>
    </xf>
    <xf numFmtId="0" fontId="3" fillId="0" borderId="0" xfId="5" applyFont="1">
      <alignment vertical="center"/>
    </xf>
    <xf numFmtId="0" fontId="9" fillId="0" borderId="1" xfId="5" applyFont="1" applyBorder="1">
      <alignment vertical="center"/>
    </xf>
    <xf numFmtId="0" fontId="28" fillId="0" borderId="34" xfId="5" applyFont="1" applyBorder="1" applyAlignment="1">
      <alignment horizontal="center" vertical="center"/>
    </xf>
    <xf numFmtId="0" fontId="9" fillId="0" borderId="33" xfId="5" applyFont="1" applyBorder="1" applyAlignment="1">
      <alignment horizontal="center" vertical="center"/>
    </xf>
    <xf numFmtId="0" fontId="28" fillId="0" borderId="35" xfId="5" applyFont="1" applyBorder="1" applyAlignment="1">
      <alignment horizontal="center" vertical="center"/>
    </xf>
    <xf numFmtId="0" fontId="9" fillId="0" borderId="36" xfId="5" quotePrefix="1" applyFont="1" applyBorder="1" applyAlignment="1">
      <alignment horizontal="center" vertical="center"/>
    </xf>
    <xf numFmtId="0" fontId="9" fillId="0" borderId="37" xfId="5" quotePrefix="1" applyFont="1" applyBorder="1" applyAlignment="1">
      <alignment horizontal="center" vertical="center"/>
    </xf>
    <xf numFmtId="0" fontId="9" fillId="0" borderId="36" xfId="5" applyFont="1" applyBorder="1" applyAlignment="1">
      <alignment horizontal="center" vertical="center"/>
    </xf>
    <xf numFmtId="0" fontId="9" fillId="0" borderId="37" xfId="5" applyFont="1" applyBorder="1" applyAlignment="1">
      <alignment horizontal="center" vertical="center"/>
    </xf>
    <xf numFmtId="0" fontId="9" fillId="0" borderId="38" xfId="5" quotePrefix="1" applyFont="1" applyBorder="1" applyAlignment="1">
      <alignment horizontal="center" vertical="center"/>
    </xf>
    <xf numFmtId="0" fontId="9" fillId="0" borderId="39" xfId="5" quotePrefix="1" applyFont="1" applyBorder="1" applyAlignment="1">
      <alignment horizontal="center" vertical="center"/>
    </xf>
    <xf numFmtId="0" fontId="9" fillId="0" borderId="39" xfId="5" applyFont="1" applyBorder="1" applyAlignment="1">
      <alignment horizontal="center" vertical="center"/>
    </xf>
    <xf numFmtId="0" fontId="9" fillId="0" borderId="38" xfId="5" applyFont="1" applyBorder="1" applyAlignment="1">
      <alignment horizontal="center" vertical="center"/>
    </xf>
    <xf numFmtId="176" fontId="9" fillId="0" borderId="38" xfId="5" applyNumberFormat="1" applyFont="1" applyBorder="1" applyAlignment="1">
      <alignment horizontal="center" vertical="center"/>
    </xf>
    <xf numFmtId="0" fontId="30" fillId="0" borderId="0" xfId="5" applyFont="1">
      <alignment vertical="center"/>
    </xf>
    <xf numFmtId="0" fontId="9" fillId="0" borderId="0" xfId="5" applyFont="1" applyAlignment="1">
      <alignment vertical="center" wrapText="1"/>
    </xf>
    <xf numFmtId="2" fontId="9" fillId="0" borderId="0" xfId="5" applyNumberFormat="1" applyFont="1">
      <alignment vertical="center"/>
    </xf>
    <xf numFmtId="0" fontId="6" fillId="0" borderId="0" xfId="5" applyFont="1" applyAlignment="1">
      <alignment horizontal="center" vertical="center"/>
    </xf>
    <xf numFmtId="0" fontId="6" fillId="0" borderId="0" xfId="5" applyFont="1">
      <alignment vertical="center"/>
    </xf>
    <xf numFmtId="0" fontId="26" fillId="0" borderId="0" xfId="4" applyFont="1" applyAlignment="1">
      <alignment horizontal="center" vertical="center"/>
    </xf>
    <xf numFmtId="1" fontId="9" fillId="0" borderId="0" xfId="4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33" fillId="0" borderId="0" xfId="4" applyFont="1" applyAlignment="1">
      <alignment horizontal="right" vertical="center"/>
    </xf>
    <xf numFmtId="0" fontId="25" fillId="0" borderId="0" xfId="4" applyFont="1" applyAlignment="1">
      <alignment horizontal="right" vertical="center"/>
    </xf>
    <xf numFmtId="0" fontId="0" fillId="0" borderId="0" xfId="0" applyAlignment="1">
      <alignment vertical="top" wrapText="1"/>
    </xf>
    <xf numFmtId="0" fontId="3" fillId="0" borderId="0" xfId="4" applyFont="1" applyAlignment="1">
      <alignment horizontal="center"/>
    </xf>
    <xf numFmtId="0" fontId="3" fillId="0" borderId="1" xfId="4" applyFont="1" applyBorder="1" applyAlignment="1">
      <alignment vertical="center"/>
    </xf>
    <xf numFmtId="0" fontId="3" fillId="0" borderId="2" xfId="4" applyFont="1" applyBorder="1" applyAlignment="1">
      <alignment horizontal="right" vertical="center"/>
    </xf>
    <xf numFmtId="0" fontId="3" fillId="0" borderId="2" xfId="4" applyFont="1" applyBorder="1" applyAlignment="1">
      <alignment horizontal="left" vertical="center"/>
    </xf>
    <xf numFmtId="0" fontId="3" fillId="0" borderId="2" xfId="4" applyFont="1" applyBorder="1" applyAlignment="1">
      <alignment vertical="center"/>
    </xf>
    <xf numFmtId="0" fontId="3" fillId="5" borderId="2" xfId="4" applyFont="1" applyFill="1" applyBorder="1" applyAlignment="1">
      <alignment horizontal="center" vertical="center"/>
    </xf>
    <xf numFmtId="0" fontId="3" fillId="5" borderId="2" xfId="4" applyFont="1" applyFill="1" applyBorder="1" applyAlignment="1">
      <alignment horizontal="left" vertical="center"/>
    </xf>
    <xf numFmtId="0" fontId="3" fillId="6" borderId="2" xfId="4" applyFont="1" applyFill="1" applyBorder="1" applyAlignment="1">
      <alignment horizontal="center" vertical="center"/>
    </xf>
    <xf numFmtId="0" fontId="3" fillId="6" borderId="2" xfId="4" applyFont="1" applyFill="1" applyBorder="1" applyAlignment="1">
      <alignment horizontal="left" vertical="center"/>
    </xf>
    <xf numFmtId="0" fontId="3" fillId="0" borderId="4" xfId="4" applyFont="1" applyBorder="1" applyAlignment="1">
      <alignment vertical="center"/>
    </xf>
    <xf numFmtId="0" fontId="3" fillId="0" borderId="4" xfId="4" applyFont="1" applyBorder="1" applyAlignment="1">
      <alignment horizontal="left" vertical="center"/>
    </xf>
    <xf numFmtId="0" fontId="3" fillId="5" borderId="4" xfId="4" applyFont="1" applyFill="1" applyBorder="1" applyAlignment="1">
      <alignment horizontal="center" vertical="center"/>
    </xf>
    <xf numFmtId="0" fontId="3" fillId="5" borderId="4" xfId="4" applyFont="1" applyFill="1" applyBorder="1" applyAlignment="1">
      <alignment horizontal="left" vertical="center"/>
    </xf>
    <xf numFmtId="0" fontId="3" fillId="6" borderId="4" xfId="4" applyFont="1" applyFill="1" applyBorder="1" applyAlignment="1">
      <alignment horizontal="center" vertical="center"/>
    </xf>
    <xf numFmtId="0" fontId="3" fillId="6" borderId="4" xfId="4" applyFont="1" applyFill="1" applyBorder="1" applyAlignment="1">
      <alignment horizontal="left" vertical="center"/>
    </xf>
    <xf numFmtId="0" fontId="3" fillId="0" borderId="24" xfId="4" applyFont="1" applyBorder="1" applyAlignment="1">
      <alignment vertical="center"/>
    </xf>
    <xf numFmtId="0" fontId="3" fillId="0" borderId="24" xfId="4" applyFont="1" applyBorder="1" applyAlignment="1">
      <alignment horizontal="left" vertical="center"/>
    </xf>
    <xf numFmtId="0" fontId="3" fillId="5" borderId="24" xfId="4" applyFont="1" applyFill="1" applyBorder="1" applyAlignment="1">
      <alignment horizontal="center" vertical="center"/>
    </xf>
    <xf numFmtId="0" fontId="3" fillId="5" borderId="24" xfId="4" applyFont="1" applyFill="1" applyBorder="1" applyAlignment="1">
      <alignment horizontal="left" vertical="center"/>
    </xf>
    <xf numFmtId="0" fontId="3" fillId="6" borderId="24" xfId="4" applyFont="1" applyFill="1" applyBorder="1" applyAlignment="1">
      <alignment horizontal="center" vertical="center"/>
    </xf>
    <xf numFmtId="0" fontId="3" fillId="6" borderId="24" xfId="4" applyFont="1" applyFill="1" applyBorder="1" applyAlignment="1">
      <alignment horizontal="left" vertical="center"/>
    </xf>
    <xf numFmtId="0" fontId="3" fillId="0" borderId="6" xfId="4" applyFont="1" applyBorder="1" applyAlignment="1">
      <alignment vertical="center"/>
    </xf>
    <xf numFmtId="0" fontId="3" fillId="0" borderId="6" xfId="4" applyFont="1" applyBorder="1" applyAlignment="1">
      <alignment horizontal="left" vertical="center"/>
    </xf>
    <xf numFmtId="0" fontId="3" fillId="5" borderId="6" xfId="4" applyFont="1" applyFill="1" applyBorder="1" applyAlignment="1">
      <alignment horizontal="center" vertical="center"/>
    </xf>
    <xf numFmtId="0" fontId="3" fillId="5" borderId="6" xfId="4" applyFont="1" applyFill="1" applyBorder="1" applyAlignment="1">
      <alignment horizontal="left" vertical="center"/>
    </xf>
    <xf numFmtId="0" fontId="3" fillId="6" borderId="6" xfId="4" applyFont="1" applyFill="1" applyBorder="1" applyAlignment="1">
      <alignment horizontal="center" vertical="center"/>
    </xf>
    <xf numFmtId="0" fontId="3" fillId="6" borderId="6" xfId="4" applyFont="1" applyFill="1" applyBorder="1" applyAlignment="1">
      <alignment horizontal="left" vertical="center"/>
    </xf>
    <xf numFmtId="0" fontId="11" fillId="5" borderId="0" xfId="4" applyFill="1"/>
    <xf numFmtId="0" fontId="11" fillId="6" borderId="0" xfId="4" applyFill="1"/>
    <xf numFmtId="178" fontId="0" fillId="0" borderId="40" xfId="0" applyNumberFormat="1" applyBorder="1" applyAlignment="1">
      <alignment vertical="center"/>
    </xf>
    <xf numFmtId="0" fontId="0" fillId="0" borderId="41" xfId="0" applyBorder="1" applyAlignment="1">
      <alignment horizontal="left" vertical="center" indent="1"/>
    </xf>
    <xf numFmtId="0" fontId="0" fillId="0" borderId="40" xfId="0" applyBorder="1" applyAlignment="1">
      <alignment horizontal="left" vertical="center" indent="1"/>
    </xf>
    <xf numFmtId="178" fontId="0" fillId="0" borderId="42" xfId="0" applyNumberFormat="1" applyBorder="1" applyAlignment="1">
      <alignment vertical="center"/>
    </xf>
    <xf numFmtId="0" fontId="0" fillId="0" borderId="43" xfId="0" applyBorder="1" applyAlignment="1">
      <alignment horizontal="left" vertical="center" indent="1"/>
    </xf>
    <xf numFmtId="0" fontId="0" fillId="0" borderId="42" xfId="0" applyBorder="1" applyAlignment="1">
      <alignment horizontal="left" vertical="center" indent="1"/>
    </xf>
    <xf numFmtId="0" fontId="13" fillId="0" borderId="44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0" fillId="0" borderId="48" xfId="0" applyBorder="1" applyAlignment="1">
      <alignment horizontal="left" vertical="center" indent="1"/>
    </xf>
    <xf numFmtId="0" fontId="0" fillId="0" borderId="46" xfId="0" applyBorder="1" applyAlignment="1">
      <alignment horizontal="left" vertical="center" indent="1"/>
    </xf>
    <xf numFmtId="0" fontId="13" fillId="0" borderId="50" xfId="0" applyFont="1" applyBorder="1" applyAlignment="1">
      <alignment horizontal="center" vertical="center"/>
    </xf>
    <xf numFmtId="0" fontId="0" fillId="0" borderId="51" xfId="0" applyBorder="1" applyAlignment="1">
      <alignment horizontal="left" vertical="center" indent="1"/>
    </xf>
    <xf numFmtId="0" fontId="0" fillId="0" borderId="49" xfId="0" applyBorder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4" fillId="2" borderId="11" xfId="3" applyFont="1" applyFill="1" applyBorder="1" applyAlignment="1">
      <alignment horizontal="center" vertical="center"/>
    </xf>
    <xf numFmtId="0" fontId="5" fillId="2" borderId="11" xfId="3" applyFont="1" applyFill="1" applyBorder="1" applyAlignment="1">
      <alignment horizontal="center" vertical="center"/>
    </xf>
    <xf numFmtId="0" fontId="2" fillId="5" borderId="0" xfId="2" applyFont="1" applyFill="1" applyAlignment="1">
      <alignment vertical="center"/>
    </xf>
    <xf numFmtId="0" fontId="3" fillId="5" borderId="0" xfId="2" applyFont="1" applyFill="1" applyAlignment="1">
      <alignment vertical="center"/>
    </xf>
    <xf numFmtId="0" fontId="2" fillId="6" borderId="0" xfId="2" applyFont="1" applyFill="1" applyAlignment="1">
      <alignment vertical="center"/>
    </xf>
    <xf numFmtId="0" fontId="3" fillId="6" borderId="0" xfId="2" applyFont="1" applyFill="1" applyAlignment="1">
      <alignment vertical="center"/>
    </xf>
    <xf numFmtId="0" fontId="36" fillId="8" borderId="0" xfId="2" applyFont="1" applyFill="1" applyAlignment="1">
      <alignment vertical="center"/>
    </xf>
    <xf numFmtId="0" fontId="17" fillId="8" borderId="0" xfId="2" applyFont="1" applyFill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54" xfId="0" applyBorder="1" applyAlignment="1">
      <alignment horizontal="left" vertical="center" indent="1"/>
    </xf>
    <xf numFmtId="0" fontId="0" fillId="0" borderId="52" xfId="0" applyBorder="1" applyAlignment="1">
      <alignment horizontal="left" vertical="center" indent="1"/>
    </xf>
    <xf numFmtId="0" fontId="0" fillId="0" borderId="53" xfId="0" applyBorder="1" applyAlignment="1">
      <alignment horizontal="left" vertical="center" indent="1"/>
    </xf>
    <xf numFmtId="0" fontId="0" fillId="0" borderId="43" xfId="0" applyBorder="1" applyAlignment="1">
      <alignment horizontal="left" vertical="center" indent="1"/>
    </xf>
    <xf numFmtId="177" fontId="3" fillId="0" borderId="5" xfId="1" applyNumberFormat="1" applyFont="1" applyBorder="1" applyAlignment="1">
      <alignment vertical="center"/>
    </xf>
    <xf numFmtId="177" fontId="3" fillId="0" borderId="4" xfId="1" applyNumberFormat="1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77" fontId="3" fillId="0" borderId="3" xfId="1" applyNumberFormat="1" applyFont="1" applyBorder="1" applyAlignment="1">
      <alignment vertical="center"/>
    </xf>
    <xf numFmtId="177" fontId="3" fillId="0" borderId="2" xfId="1" applyNumberFormat="1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76" fontId="3" fillId="3" borderId="11" xfId="0" applyNumberFormat="1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1" fontId="3" fillId="3" borderId="10" xfId="0" applyNumberFormat="1" applyFont="1" applyFill="1" applyBorder="1" applyAlignment="1">
      <alignment horizontal="center" vertical="center"/>
    </xf>
    <xf numFmtId="1" fontId="3" fillId="3" borderId="9" xfId="0" applyNumberFormat="1" applyFont="1" applyFill="1" applyBorder="1" applyAlignment="1">
      <alignment horizontal="center" vertical="center"/>
    </xf>
    <xf numFmtId="1" fontId="3" fillId="3" borderId="12" xfId="0" applyNumberFormat="1" applyFont="1" applyFill="1" applyBorder="1" applyAlignment="1">
      <alignment horizontal="center" vertical="center"/>
    </xf>
    <xf numFmtId="1" fontId="3" fillId="3" borderId="0" xfId="0" applyNumberFormat="1" applyFont="1" applyFill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3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" fillId="0" borderId="22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 indent="1"/>
    </xf>
    <xf numFmtId="0" fontId="3" fillId="0" borderId="23" xfId="0" applyFont="1" applyBorder="1" applyAlignment="1">
      <alignment horizontal="left" vertical="center" indent="1"/>
    </xf>
    <xf numFmtId="0" fontId="3" fillId="0" borderId="6" xfId="0" applyFont="1" applyBorder="1" applyAlignment="1">
      <alignment horizontal="left" vertical="center" indent="1"/>
    </xf>
    <xf numFmtId="0" fontId="3" fillId="0" borderId="21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  <xf numFmtId="0" fontId="5" fillId="3" borderId="11" xfId="0" applyFont="1" applyFill="1" applyBorder="1" applyAlignment="1">
      <alignment horizontal="center" vertical="center"/>
    </xf>
    <xf numFmtId="1" fontId="9" fillId="3" borderId="10" xfId="0" applyNumberFormat="1" applyFont="1" applyFill="1" applyBorder="1" applyAlignment="1">
      <alignment horizontal="center" vertical="center"/>
    </xf>
    <xf numFmtId="1" fontId="9" fillId="3" borderId="9" xfId="0" applyNumberFormat="1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1" fontId="6" fillId="3" borderId="1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7" fillId="3" borderId="12" xfId="0" applyNumberFormat="1" applyFont="1" applyFill="1" applyBorder="1" applyAlignment="1">
      <alignment horizontal="center" vertical="center"/>
    </xf>
    <xf numFmtId="1" fontId="7" fillId="3" borderId="0" xfId="0" applyNumberFormat="1" applyFont="1" applyFill="1" applyAlignment="1">
      <alignment horizontal="center" vertical="center"/>
    </xf>
    <xf numFmtId="1" fontId="7" fillId="3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176" fontId="7" fillId="3" borderId="11" xfId="0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176" fontId="6" fillId="3" borderId="11" xfId="0" applyNumberFormat="1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38" fontId="17" fillId="0" borderId="0" xfId="1" applyFont="1" applyFill="1" applyBorder="1" applyAlignment="1">
      <alignment horizontal="center" vertical="center"/>
    </xf>
    <xf numFmtId="38" fontId="7" fillId="3" borderId="10" xfId="1" applyFont="1" applyFill="1" applyBorder="1" applyAlignment="1">
      <alignment horizontal="center" vertical="center"/>
    </xf>
    <xf numFmtId="38" fontId="7" fillId="3" borderId="9" xfId="1" applyFont="1" applyFill="1" applyBorder="1" applyAlignment="1">
      <alignment horizontal="center" vertical="center"/>
    </xf>
    <xf numFmtId="38" fontId="6" fillId="3" borderId="10" xfId="1" applyFont="1" applyFill="1" applyBorder="1" applyAlignment="1">
      <alignment horizontal="center" vertical="center"/>
    </xf>
    <xf numFmtId="38" fontId="6" fillId="3" borderId="9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horizontal="center" vertical="center"/>
    </xf>
    <xf numFmtId="2" fontId="0" fillId="0" borderId="8" xfId="2" applyNumberFormat="1" applyFont="1" applyBorder="1" applyAlignment="1">
      <alignment horizontal="center" vertical="center"/>
    </xf>
    <xf numFmtId="2" fontId="0" fillId="0" borderId="9" xfId="2" applyNumberFormat="1" applyFont="1" applyBorder="1" applyAlignment="1">
      <alignment horizontal="center" vertical="center"/>
    </xf>
    <xf numFmtId="0" fontId="0" fillId="0" borderId="10" xfId="2" applyFont="1" applyBorder="1" applyAlignment="1">
      <alignment vertical="center"/>
    </xf>
    <xf numFmtId="0" fontId="0" fillId="0" borderId="8" xfId="2" applyFont="1" applyBorder="1" applyAlignment="1">
      <alignment vertical="center"/>
    </xf>
    <xf numFmtId="176" fontId="0" fillId="0" borderId="8" xfId="2" applyNumberFormat="1" applyFont="1" applyBorder="1" applyAlignment="1">
      <alignment horizontal="center" vertical="center"/>
    </xf>
    <xf numFmtId="0" fontId="0" fillId="0" borderId="8" xfId="2" applyFont="1" applyBorder="1" applyAlignment="1">
      <alignment horizontal="center" vertical="center"/>
    </xf>
    <xf numFmtId="2" fontId="3" fillId="3" borderId="11" xfId="2" applyNumberFormat="1" applyFont="1" applyFill="1" applyBorder="1" applyAlignment="1">
      <alignment horizontal="center" vertical="center"/>
    </xf>
    <xf numFmtId="0" fontId="0" fillId="0" borderId="27" xfId="2" applyFont="1" applyBorder="1" applyAlignment="1">
      <alignment horizontal="center" vertical="center" wrapText="1"/>
    </xf>
    <xf numFmtId="0" fontId="0" fillId="0" borderId="15" xfId="2" applyFont="1" applyBorder="1" applyAlignment="1">
      <alignment horizontal="center" vertical="center" wrapText="1"/>
    </xf>
    <xf numFmtId="0" fontId="0" fillId="0" borderId="26" xfId="2" applyFont="1" applyBorder="1" applyAlignment="1">
      <alignment horizontal="center" vertical="center"/>
    </xf>
    <xf numFmtId="0" fontId="0" fillId="0" borderId="26" xfId="2" applyFont="1" applyBorder="1" applyAlignment="1">
      <alignment horizontal="center" vertical="center" wrapText="1"/>
    </xf>
    <xf numFmtId="0" fontId="0" fillId="0" borderId="16" xfId="2" applyFont="1" applyBorder="1" applyAlignment="1">
      <alignment horizontal="center" vertical="center"/>
    </xf>
    <xf numFmtId="176" fontId="3" fillId="2" borderId="11" xfId="2" applyNumberFormat="1" applyFont="1" applyFill="1" applyBorder="1" applyAlignment="1">
      <alignment horizontal="center" vertical="center"/>
    </xf>
    <xf numFmtId="1" fontId="3" fillId="2" borderId="11" xfId="2" applyNumberFormat="1" applyFont="1" applyFill="1" applyBorder="1" applyAlignment="1">
      <alignment horizontal="center" vertical="center"/>
    </xf>
    <xf numFmtId="2" fontId="5" fillId="3" borderId="11" xfId="2" applyNumberFormat="1" applyFont="1" applyFill="1" applyBorder="1" applyAlignment="1">
      <alignment horizontal="center" vertical="center"/>
    </xf>
    <xf numFmtId="0" fontId="0" fillId="0" borderId="10" xfId="2" applyFont="1" applyBorder="1" applyAlignment="1">
      <alignment horizontal="center" vertical="center"/>
    </xf>
    <xf numFmtId="0" fontId="0" fillId="0" borderId="27" xfId="2" applyFont="1" applyBorder="1" applyAlignment="1">
      <alignment horizontal="center" vertical="center"/>
    </xf>
    <xf numFmtId="1" fontId="9" fillId="3" borderId="10" xfId="3" applyNumberFormat="1" applyFont="1" applyFill="1" applyBorder="1" applyAlignment="1">
      <alignment horizontal="center" vertical="center"/>
    </xf>
    <xf numFmtId="1" fontId="9" fillId="3" borderId="9" xfId="3" applyNumberFormat="1" applyFont="1" applyFill="1" applyBorder="1" applyAlignment="1">
      <alignment horizontal="center" vertical="center"/>
    </xf>
    <xf numFmtId="0" fontId="3" fillId="0" borderId="0" xfId="3" applyFont="1" applyAlignment="1">
      <alignment horizontal="left" vertical="center"/>
    </xf>
    <xf numFmtId="0" fontId="3" fillId="2" borderId="11" xfId="2" applyFont="1" applyFill="1" applyBorder="1" applyAlignment="1">
      <alignment horizontal="center" vertical="center"/>
    </xf>
    <xf numFmtId="0" fontId="3" fillId="3" borderId="11" xfId="3" applyFont="1" applyFill="1" applyBorder="1" applyAlignment="1">
      <alignment horizontal="center" vertical="center"/>
    </xf>
    <xf numFmtId="0" fontId="3" fillId="2" borderId="11" xfId="3" applyFont="1" applyFill="1" applyBorder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4" fillId="3" borderId="11" xfId="3" applyFont="1" applyFill="1" applyBorder="1" applyAlignment="1">
      <alignment horizontal="center" vertical="center"/>
    </xf>
    <xf numFmtId="0" fontId="5" fillId="3" borderId="11" xfId="3" applyFont="1" applyFill="1" applyBorder="1" applyAlignment="1">
      <alignment horizontal="center" vertical="center"/>
    </xf>
    <xf numFmtId="176" fontId="3" fillId="0" borderId="1" xfId="3" applyNumberFormat="1" applyFont="1" applyBorder="1" applyAlignment="1">
      <alignment horizontal="center" vertical="center"/>
    </xf>
    <xf numFmtId="176" fontId="3" fillId="3" borderId="11" xfId="3" applyNumberFormat="1" applyFont="1" applyFill="1" applyBorder="1" applyAlignment="1">
      <alignment horizontal="center" vertical="center"/>
    </xf>
    <xf numFmtId="1" fontId="3" fillId="3" borderId="11" xfId="0" applyNumberFormat="1" applyFont="1" applyFill="1" applyBorder="1" applyAlignment="1">
      <alignment horizontal="center" vertical="center"/>
    </xf>
    <xf numFmtId="177" fontId="3" fillId="5" borderId="5" xfId="6" applyNumberFormat="1" applyFont="1" applyFill="1" applyBorder="1" applyAlignment="1">
      <alignment vertical="center"/>
    </xf>
    <xf numFmtId="177" fontId="3" fillId="5" borderId="4" xfId="6" applyNumberFormat="1" applyFont="1" applyFill="1" applyBorder="1" applyAlignment="1">
      <alignment vertical="center"/>
    </xf>
    <xf numFmtId="177" fontId="3" fillId="6" borderId="5" xfId="6" applyNumberFormat="1" applyFont="1" applyFill="1" applyBorder="1" applyAlignment="1">
      <alignment vertical="center"/>
    </xf>
    <xf numFmtId="177" fontId="3" fillId="6" borderId="4" xfId="6" applyNumberFormat="1" applyFont="1" applyFill="1" applyBorder="1" applyAlignment="1">
      <alignment vertical="center"/>
    </xf>
    <xf numFmtId="177" fontId="3" fillId="5" borderId="7" xfId="6" applyNumberFormat="1" applyFont="1" applyFill="1" applyBorder="1" applyAlignment="1">
      <alignment vertical="center"/>
    </xf>
    <xf numFmtId="177" fontId="3" fillId="5" borderId="6" xfId="6" applyNumberFormat="1" applyFont="1" applyFill="1" applyBorder="1" applyAlignment="1">
      <alignment vertical="center"/>
    </xf>
    <xf numFmtId="177" fontId="3" fillId="6" borderId="7" xfId="6" applyNumberFormat="1" applyFont="1" applyFill="1" applyBorder="1" applyAlignment="1">
      <alignment vertical="center"/>
    </xf>
    <xf numFmtId="177" fontId="3" fillId="6" borderId="6" xfId="6" applyNumberFormat="1" applyFont="1" applyFill="1" applyBorder="1" applyAlignment="1">
      <alignment vertical="center"/>
    </xf>
    <xf numFmtId="0" fontId="26" fillId="3" borderId="11" xfId="4" applyFont="1" applyFill="1" applyBorder="1" applyAlignment="1">
      <alignment horizontal="center" vertical="center"/>
    </xf>
    <xf numFmtId="1" fontId="9" fillId="3" borderId="10" xfId="4" applyNumberFormat="1" applyFont="1" applyFill="1" applyBorder="1" applyAlignment="1">
      <alignment horizontal="center" vertical="center"/>
    </xf>
    <xf numFmtId="1" fontId="9" fillId="3" borderId="9" xfId="4" applyNumberFormat="1" applyFont="1" applyFill="1" applyBorder="1" applyAlignment="1">
      <alignment horizontal="center" vertical="center"/>
    </xf>
    <xf numFmtId="176" fontId="3" fillId="3" borderId="11" xfId="4" applyNumberFormat="1" applyFont="1" applyFill="1" applyBorder="1" applyAlignment="1">
      <alignment horizontal="center" vertical="center"/>
    </xf>
    <xf numFmtId="0" fontId="15" fillId="0" borderId="0" xfId="4" applyFont="1" applyAlignment="1">
      <alignment horizontal="center" vertical="center"/>
    </xf>
    <xf numFmtId="0" fontId="3" fillId="2" borderId="11" xfId="4" applyFont="1" applyFill="1" applyBorder="1" applyAlignment="1">
      <alignment horizontal="center" vertical="center"/>
    </xf>
    <xf numFmtId="177" fontId="3" fillId="6" borderId="2" xfId="6" applyNumberFormat="1" applyFont="1" applyFill="1" applyBorder="1" applyAlignment="1">
      <alignment vertical="center"/>
    </xf>
    <xf numFmtId="2" fontId="3" fillId="3" borderId="11" xfId="4" applyNumberFormat="1" applyFont="1" applyFill="1" applyBorder="1" applyAlignment="1">
      <alignment horizontal="center" vertical="center"/>
    </xf>
    <xf numFmtId="0" fontId="3" fillId="0" borderId="12" xfId="4" applyFont="1" applyBorder="1" applyAlignment="1">
      <alignment horizontal="center" vertical="center"/>
    </xf>
    <xf numFmtId="0" fontId="3" fillId="0" borderId="15" xfId="4" applyFont="1" applyBorder="1" applyAlignment="1">
      <alignment horizontal="center" vertical="center"/>
    </xf>
    <xf numFmtId="0" fontId="3" fillId="0" borderId="0" xfId="4" applyFont="1" applyAlignment="1">
      <alignment horizontal="center" vertical="center" wrapText="1"/>
    </xf>
    <xf numFmtId="0" fontId="3" fillId="0" borderId="0" xfId="4" applyFont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3" fillId="5" borderId="28" xfId="4" applyFont="1" applyFill="1" applyBorder="1" applyAlignment="1">
      <alignment horizontal="center" vertical="center"/>
    </xf>
    <xf numFmtId="0" fontId="3" fillId="5" borderId="0" xfId="4" applyFont="1" applyFill="1" applyAlignment="1">
      <alignment horizontal="center" vertical="center"/>
    </xf>
    <xf numFmtId="0" fontId="3" fillId="5" borderId="29" xfId="4" applyFont="1" applyFill="1" applyBorder="1" applyAlignment="1">
      <alignment horizontal="center" vertical="center"/>
    </xf>
    <xf numFmtId="0" fontId="3" fillId="5" borderId="16" xfId="4" applyFont="1" applyFill="1" applyBorder="1" applyAlignment="1">
      <alignment horizontal="center" vertical="center"/>
    </xf>
    <xf numFmtId="0" fontId="3" fillId="5" borderId="1" xfId="4" applyFont="1" applyFill="1" applyBorder="1" applyAlignment="1">
      <alignment horizontal="center" vertical="center"/>
    </xf>
    <xf numFmtId="0" fontId="3" fillId="5" borderId="14" xfId="4" applyFont="1" applyFill="1" applyBorder="1" applyAlignment="1">
      <alignment horizontal="center" vertical="center"/>
    </xf>
    <xf numFmtId="0" fontId="3" fillId="6" borderId="0" xfId="4" applyFont="1" applyFill="1" applyAlignment="1">
      <alignment horizontal="center" vertical="center"/>
    </xf>
    <xf numFmtId="0" fontId="3" fillId="6" borderId="1" xfId="4" applyFont="1" applyFill="1" applyBorder="1" applyAlignment="1">
      <alignment horizontal="center" vertical="center"/>
    </xf>
    <xf numFmtId="0" fontId="3" fillId="0" borderId="0" xfId="4" applyFont="1" applyAlignment="1">
      <alignment horizontal="left" vertical="center"/>
    </xf>
    <xf numFmtId="0" fontId="3" fillId="3" borderId="11" xfId="4" applyFont="1" applyFill="1" applyBorder="1" applyAlignment="1">
      <alignment horizontal="center" vertical="center"/>
    </xf>
    <xf numFmtId="177" fontId="3" fillId="5" borderId="3" xfId="6" applyNumberFormat="1" applyFont="1" applyFill="1" applyBorder="1" applyAlignment="1">
      <alignment vertical="center"/>
    </xf>
    <xf numFmtId="177" fontId="3" fillId="5" borderId="2" xfId="6" applyNumberFormat="1" applyFont="1" applyFill="1" applyBorder="1" applyAlignment="1">
      <alignment vertical="center"/>
    </xf>
    <xf numFmtId="177" fontId="3" fillId="6" borderId="3" xfId="6" applyNumberFormat="1" applyFont="1" applyFill="1" applyBorder="1" applyAlignment="1">
      <alignment vertical="center"/>
    </xf>
    <xf numFmtId="0" fontId="0" fillId="0" borderId="0" xfId="0" applyAlignment="1">
      <alignment horizontal="left" vertical="top" wrapText="1"/>
    </xf>
    <xf numFmtId="0" fontId="38" fillId="3" borderId="11" xfId="4" applyFont="1" applyFill="1" applyBorder="1" applyAlignment="1">
      <alignment horizontal="center" vertical="center"/>
    </xf>
    <xf numFmtId="0" fontId="39" fillId="3" borderId="11" xfId="4" applyFont="1" applyFill="1" applyBorder="1" applyAlignment="1">
      <alignment horizontal="center" vertical="center"/>
    </xf>
    <xf numFmtId="0" fontId="7" fillId="2" borderId="11" xfId="5" applyFont="1" applyFill="1" applyBorder="1" applyAlignment="1">
      <alignment horizontal="center" vertical="center"/>
    </xf>
    <xf numFmtId="0" fontId="9" fillId="2" borderId="11" xfId="5" applyFont="1" applyFill="1" applyBorder="1" applyAlignment="1">
      <alignment horizontal="center" vertical="center"/>
    </xf>
    <xf numFmtId="0" fontId="7" fillId="7" borderId="11" xfId="5" applyFont="1" applyFill="1" applyBorder="1" applyAlignment="1">
      <alignment horizontal="center" vertical="center"/>
    </xf>
    <xf numFmtId="2" fontId="32" fillId="7" borderId="11" xfId="5" applyNumberFormat="1" applyFont="1" applyFill="1" applyBorder="1" applyAlignment="1">
      <alignment horizontal="center" vertical="center"/>
    </xf>
    <xf numFmtId="0" fontId="40" fillId="7" borderId="11" xfId="5" applyFont="1" applyFill="1" applyBorder="1" applyAlignment="1">
      <alignment horizontal="center" vertical="center"/>
    </xf>
    <xf numFmtId="0" fontId="28" fillId="0" borderId="12" xfId="5" applyFont="1" applyBorder="1" applyAlignment="1">
      <alignment horizontal="center" vertical="center"/>
    </xf>
    <xf numFmtId="0" fontId="28" fillId="0" borderId="33" xfId="5" applyFont="1" applyBorder="1" applyAlignment="1">
      <alignment horizontal="center" vertical="center"/>
    </xf>
    <xf numFmtId="0" fontId="28" fillId="0" borderId="31" xfId="5" applyFont="1" applyBorder="1" applyAlignment="1">
      <alignment horizontal="center" vertical="center"/>
    </xf>
    <xf numFmtId="0" fontId="28" fillId="0" borderId="32" xfId="5" applyFont="1" applyBorder="1" applyAlignment="1">
      <alignment horizontal="center" vertical="center"/>
    </xf>
    <xf numFmtId="0" fontId="28" fillId="0" borderId="34" xfId="5" applyFont="1" applyBorder="1" applyAlignment="1">
      <alignment horizontal="center" vertical="center"/>
    </xf>
  </cellXfs>
  <cellStyles count="7">
    <cellStyle name="桁区切り" xfId="1" builtinId="6"/>
    <cellStyle name="桁区切り 2" xfId="6" xr:uid="{A180ED01-9680-454D-8C6E-59A152FFCC4F}"/>
    <cellStyle name="標準" xfId="0" builtinId="0"/>
    <cellStyle name="標準 2" xfId="3" xr:uid="{00000000-0005-0000-0000-000002000000}"/>
    <cellStyle name="標準 2 2" xfId="4" xr:uid="{8B42F25A-1332-4B49-AB6E-C41D9ED77BBE}"/>
    <cellStyle name="標準 3" xfId="2" xr:uid="{00000000-0005-0000-0000-000003000000}"/>
    <cellStyle name="標準 4" xfId="5" xr:uid="{DE8ACE93-4B89-4E40-B720-F61330B822C9}"/>
  </cellStyles>
  <dxfs count="0"/>
  <tableStyles count="0" defaultTableStyle="TableStyleMedium2" defaultPivotStyle="PivotStyleLight16"/>
  <colors>
    <mruColors>
      <color rgb="FF0000FF"/>
      <color rgb="FFFF00FF"/>
      <color rgb="FFFFFF99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33020</xdr:colOff>
      <xdr:row>25</xdr:row>
      <xdr:rowOff>76200</xdr:rowOff>
    </xdr:from>
    <xdr:to>
      <xdr:col>1</xdr:col>
      <xdr:colOff>0</xdr:colOff>
      <xdr:row>30</xdr:row>
      <xdr:rowOff>0</xdr:rowOff>
    </xdr:to>
    <xdr:sp macro="" textlink="">
      <xdr:nvSpPr>
        <xdr:cNvPr id="2" name="右カーブ矢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3020" y="4219575"/>
          <a:ext cx="214630" cy="685800"/>
        </a:xfrm>
        <a:prstGeom prst="curvedRightArrow">
          <a:avLst>
            <a:gd name="adj1" fmla="val 17243"/>
            <a:gd name="adj2" fmla="val 78855"/>
            <a:gd name="adj3" fmla="val 25000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2" name="右カーブ矢印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0" y="4419600"/>
          <a:ext cx="447675" cy="457200"/>
        </a:xfrm>
        <a:prstGeom prst="curvedRightArrow">
          <a:avLst>
            <a:gd name="adj1" fmla="val 17243"/>
            <a:gd name="adj2" fmla="val 78855"/>
            <a:gd name="adj3" fmla="val 25000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F193F-83E3-4CB9-A68F-C83D6878372F}">
  <dimension ref="B2:F18"/>
  <sheetViews>
    <sheetView tabSelected="1" zoomScale="75" zoomScaleNormal="75" workbookViewId="0">
      <selection activeCell="A2" sqref="A2"/>
    </sheetView>
  </sheetViews>
  <sheetFormatPr defaultRowHeight="18" customHeight="1" x14ac:dyDescent="0.15"/>
  <cols>
    <col min="1" max="1" width="3.7109375" customWidth="1"/>
    <col min="2" max="2" width="35.5703125" bestFit="1" customWidth="1"/>
    <col min="3" max="3" width="10.5703125" bestFit="1" customWidth="1"/>
    <col min="4" max="4" width="29.85546875" bestFit="1" customWidth="1"/>
    <col min="5" max="5" width="40" bestFit="1" customWidth="1"/>
    <col min="6" max="6" width="47" bestFit="1" customWidth="1"/>
  </cols>
  <sheetData>
    <row r="2" spans="2:6" ht="18" customHeight="1" x14ac:dyDescent="0.15">
      <c r="B2" s="24" t="s">
        <v>309</v>
      </c>
    </row>
    <row r="4" spans="2:6" ht="18" customHeight="1" thickBot="1" x14ac:dyDescent="0.2">
      <c r="B4" s="167" t="s">
        <v>307</v>
      </c>
      <c r="C4" s="162" t="s">
        <v>277</v>
      </c>
      <c r="D4" s="163" t="s">
        <v>107</v>
      </c>
      <c r="E4" s="162" t="s">
        <v>276</v>
      </c>
      <c r="F4" s="164" t="s">
        <v>308</v>
      </c>
    </row>
    <row r="5" spans="2:6" ht="18" customHeight="1" x14ac:dyDescent="0.15">
      <c r="B5" s="168" t="s">
        <v>293</v>
      </c>
      <c r="C5" s="159">
        <v>1</v>
      </c>
      <c r="D5" s="160" t="s">
        <v>278</v>
      </c>
      <c r="E5" s="161" t="s">
        <v>285</v>
      </c>
      <c r="F5" s="165"/>
    </row>
    <row r="6" spans="2:6" ht="18" customHeight="1" x14ac:dyDescent="0.15">
      <c r="B6" s="169" t="s">
        <v>294</v>
      </c>
      <c r="C6" s="156">
        <v>2</v>
      </c>
      <c r="D6" s="157" t="s">
        <v>279</v>
      </c>
      <c r="E6" s="158" t="s">
        <v>286</v>
      </c>
      <c r="F6" s="166" t="s">
        <v>339</v>
      </c>
    </row>
    <row r="7" spans="2:6" ht="18" customHeight="1" x14ac:dyDescent="0.15">
      <c r="B7" s="169" t="s">
        <v>293</v>
      </c>
      <c r="C7" s="156">
        <v>3</v>
      </c>
      <c r="D7" s="157" t="s">
        <v>280</v>
      </c>
      <c r="E7" s="158" t="s">
        <v>287</v>
      </c>
      <c r="F7" s="166"/>
    </row>
    <row r="8" spans="2:6" ht="18" customHeight="1" x14ac:dyDescent="0.15">
      <c r="B8" s="169" t="s">
        <v>294</v>
      </c>
      <c r="C8" s="156">
        <v>4</v>
      </c>
      <c r="D8" s="157" t="s">
        <v>280</v>
      </c>
      <c r="E8" s="158" t="s">
        <v>288</v>
      </c>
      <c r="F8" s="166" t="s">
        <v>310</v>
      </c>
    </row>
    <row r="9" spans="2:6" ht="18" customHeight="1" x14ac:dyDescent="0.15">
      <c r="B9" s="169" t="s">
        <v>297</v>
      </c>
      <c r="C9" s="156">
        <v>5</v>
      </c>
      <c r="D9" s="157" t="s">
        <v>280</v>
      </c>
      <c r="E9" s="158" t="s">
        <v>295</v>
      </c>
      <c r="F9" s="166"/>
    </row>
    <row r="10" spans="2:6" ht="18" customHeight="1" x14ac:dyDescent="0.15">
      <c r="B10" s="169" t="s">
        <v>302</v>
      </c>
      <c r="C10" s="156">
        <v>6</v>
      </c>
      <c r="D10" s="157" t="s">
        <v>281</v>
      </c>
      <c r="E10" s="158" t="s">
        <v>289</v>
      </c>
      <c r="F10" s="166"/>
    </row>
    <row r="11" spans="2:6" ht="18" customHeight="1" x14ac:dyDescent="0.15">
      <c r="B11" s="169" t="s">
        <v>303</v>
      </c>
      <c r="C11" s="156">
        <v>7</v>
      </c>
      <c r="D11" s="157" t="s">
        <v>280</v>
      </c>
      <c r="E11" s="158" t="s">
        <v>290</v>
      </c>
      <c r="F11" s="166" t="s">
        <v>301</v>
      </c>
    </row>
    <row r="12" spans="2:6" ht="18" customHeight="1" x14ac:dyDescent="0.15">
      <c r="B12" s="169" t="s">
        <v>296</v>
      </c>
      <c r="C12" s="156">
        <v>8</v>
      </c>
      <c r="D12" s="157" t="s">
        <v>282</v>
      </c>
      <c r="E12" s="158" t="s">
        <v>291</v>
      </c>
      <c r="F12" s="166" t="s">
        <v>340</v>
      </c>
    </row>
    <row r="13" spans="2:6" ht="18" customHeight="1" x14ac:dyDescent="0.15">
      <c r="B13" s="169" t="s">
        <v>336</v>
      </c>
      <c r="C13" s="156">
        <v>9</v>
      </c>
      <c r="D13" s="157" t="s">
        <v>282</v>
      </c>
      <c r="E13" s="182" t="s">
        <v>337</v>
      </c>
      <c r="F13" s="166" t="s">
        <v>338</v>
      </c>
    </row>
    <row r="14" spans="2:6" ht="18" customHeight="1" x14ac:dyDescent="0.15">
      <c r="B14" s="169" t="s">
        <v>298</v>
      </c>
      <c r="C14" s="156">
        <v>10</v>
      </c>
      <c r="D14" s="157" t="s">
        <v>69</v>
      </c>
      <c r="E14" s="183" t="s">
        <v>292</v>
      </c>
      <c r="F14" s="166"/>
    </row>
    <row r="15" spans="2:6" ht="18" customHeight="1" x14ac:dyDescent="0.15">
      <c r="B15" s="169" t="s">
        <v>299</v>
      </c>
      <c r="C15" s="156">
        <v>11</v>
      </c>
      <c r="D15" s="157" t="s">
        <v>283</v>
      </c>
      <c r="E15" s="184"/>
      <c r="F15" s="166"/>
    </row>
    <row r="16" spans="2:6" ht="18" customHeight="1" x14ac:dyDescent="0.15">
      <c r="B16" s="169" t="s">
        <v>300</v>
      </c>
      <c r="C16" s="156">
        <v>12</v>
      </c>
      <c r="D16" s="157" t="s">
        <v>284</v>
      </c>
      <c r="E16" s="185"/>
      <c r="F16" s="166" t="s">
        <v>346</v>
      </c>
    </row>
    <row r="18" spans="2:2" ht="18" customHeight="1" x14ac:dyDescent="0.15">
      <c r="B18" s="123" t="s">
        <v>311</v>
      </c>
    </row>
  </sheetData>
  <mergeCells count="1">
    <mergeCell ref="E14:E16"/>
  </mergeCells>
  <phoneticPr fontId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8DA38-B008-4B2C-9145-1272515DBEF4}">
  <dimension ref="A1:S101"/>
  <sheetViews>
    <sheetView view="pageBreakPreview" zoomScale="75" zoomScaleNormal="75" zoomScaleSheetLayoutView="75" workbookViewId="0">
      <selection activeCell="A2" sqref="A2"/>
    </sheetView>
  </sheetViews>
  <sheetFormatPr defaultColWidth="6.7109375" defaultRowHeight="14.25" x14ac:dyDescent="0.15"/>
  <cols>
    <col min="1" max="1" width="3.7109375" style="44" customWidth="1"/>
    <col min="2" max="15" width="6.7109375" style="44"/>
    <col min="16" max="17" width="3.7109375" style="44" customWidth="1"/>
    <col min="18" max="22" width="6.7109375" style="44"/>
    <col min="23" max="23" width="6.85546875" style="44" customWidth="1"/>
    <col min="24" max="29" width="6.7109375" style="44"/>
    <col min="30" max="30" width="3.7109375" style="44" customWidth="1"/>
    <col min="31" max="16384" width="6.7109375" style="44"/>
  </cols>
  <sheetData>
    <row r="1" spans="1:19" ht="9.9499999999999993" customHeight="1" x14ac:dyDescent="0.15"/>
    <row r="2" spans="1:19" ht="18.75" x14ac:dyDescent="0.15">
      <c r="B2" s="72" t="s">
        <v>320</v>
      </c>
    </row>
    <row r="5" spans="1:19" x14ac:dyDescent="0.15">
      <c r="B5" s="60" t="s">
        <v>321</v>
      </c>
      <c r="R5" s="76"/>
      <c r="S5" s="76"/>
    </row>
    <row r="6" spans="1:19" ht="3.95" customHeight="1" x14ac:dyDescent="0.15">
      <c r="B6" s="60"/>
    </row>
    <row r="7" spans="1:19" x14ac:dyDescent="0.15">
      <c r="B7" s="60" t="s">
        <v>141</v>
      </c>
    </row>
    <row r="8" spans="1:19" ht="3.95" customHeight="1" x14ac:dyDescent="0.15">
      <c r="B8" s="60"/>
    </row>
    <row r="9" spans="1:19" x14ac:dyDescent="0.15">
      <c r="B9" s="60" t="s">
        <v>322</v>
      </c>
      <c r="R9" s="76"/>
      <c r="S9" s="76"/>
    </row>
    <row r="10" spans="1:19" ht="3.95" customHeight="1" x14ac:dyDescent="0.15">
      <c r="B10" s="60"/>
    </row>
    <row r="11" spans="1:19" x14ac:dyDescent="0.15">
      <c r="B11" s="60" t="s">
        <v>323</v>
      </c>
    </row>
    <row r="12" spans="1:19" ht="3.95" customHeight="1" x14ac:dyDescent="0.15">
      <c r="B12" s="60"/>
    </row>
    <row r="13" spans="1:19" x14ac:dyDescent="0.15">
      <c r="B13" s="60" t="s">
        <v>139</v>
      </c>
    </row>
    <row r="16" spans="1:19" x14ac:dyDescent="0.15">
      <c r="A16" s="67" t="s">
        <v>22</v>
      </c>
      <c r="B16" s="257" t="s">
        <v>199</v>
      </c>
      <c r="C16" s="257"/>
      <c r="D16" s="257"/>
      <c r="E16" s="257"/>
      <c r="F16" s="257"/>
      <c r="G16" s="257"/>
      <c r="H16" s="257"/>
      <c r="I16" s="257"/>
      <c r="J16" s="257"/>
      <c r="K16" s="257"/>
      <c r="L16" s="257"/>
      <c r="M16" s="257"/>
      <c r="N16" s="257"/>
      <c r="O16" s="257"/>
      <c r="P16" s="257"/>
      <c r="R16" s="76"/>
      <c r="S16" s="76"/>
    </row>
    <row r="17" spans="1:19" x14ac:dyDescent="0.15">
      <c r="A17" s="52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</row>
    <row r="18" spans="1:19" x14ac:dyDescent="0.15">
      <c r="A18" s="52"/>
      <c r="B18" s="71" t="s">
        <v>138</v>
      </c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</row>
    <row r="19" spans="1:19" ht="6" customHeight="1" x14ac:dyDescent="0.15">
      <c r="A19" s="52"/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</row>
    <row r="20" spans="1:19" x14ac:dyDescent="0.15">
      <c r="B20" s="70" t="s">
        <v>137</v>
      </c>
      <c r="C20" s="258">
        <v>0.2</v>
      </c>
      <c r="D20" s="258"/>
      <c r="E20" s="69" t="s">
        <v>134</v>
      </c>
      <c r="G20" s="70" t="s">
        <v>136</v>
      </c>
      <c r="H20" s="258">
        <v>10</v>
      </c>
      <c r="I20" s="258"/>
      <c r="J20" s="69" t="s">
        <v>70</v>
      </c>
      <c r="L20" s="70" t="s">
        <v>135</v>
      </c>
      <c r="M20" s="258">
        <v>100</v>
      </c>
      <c r="N20" s="258"/>
      <c r="O20" s="69" t="s">
        <v>134</v>
      </c>
    </row>
    <row r="23" spans="1:19" x14ac:dyDescent="0.15">
      <c r="A23" s="44" t="s">
        <v>133</v>
      </c>
      <c r="B23" s="60" t="s">
        <v>197</v>
      </c>
      <c r="R23" s="76"/>
      <c r="S23" s="76"/>
    </row>
    <row r="25" spans="1:19" x14ac:dyDescent="0.15">
      <c r="B25" s="175" t="s">
        <v>325</v>
      </c>
      <c r="C25" s="176"/>
    </row>
    <row r="26" spans="1:19" ht="9.9499999999999993" customHeight="1" x14ac:dyDescent="0.15"/>
    <row r="27" spans="1:19" s="60" customFormat="1" x14ac:dyDescent="0.15">
      <c r="B27" s="60" t="s">
        <v>131</v>
      </c>
      <c r="D27" s="259">
        <f>(I27)/1000</f>
        <v>0.2</v>
      </c>
      <c r="E27" s="259"/>
      <c r="F27" s="60" t="s">
        <v>9</v>
      </c>
      <c r="H27" s="67" t="s">
        <v>326</v>
      </c>
      <c r="I27" s="82">
        <v>200</v>
      </c>
      <c r="J27" s="60" t="s">
        <v>129</v>
      </c>
      <c r="K27" s="66"/>
      <c r="N27" s="65"/>
      <c r="O27" s="61"/>
      <c r="R27" s="76"/>
      <c r="S27" s="76"/>
    </row>
    <row r="28" spans="1:19" s="60" customFormat="1" ht="9.9499999999999993" customHeight="1" x14ac:dyDescent="0.15">
      <c r="B28" s="61"/>
      <c r="C28" s="61"/>
      <c r="D28" s="61"/>
      <c r="E28" s="61"/>
      <c r="F28" s="61"/>
      <c r="G28" s="61"/>
      <c r="R28" s="1"/>
      <c r="S28" s="1"/>
    </row>
    <row r="29" spans="1:19" s="60" customFormat="1" x14ac:dyDescent="0.15">
      <c r="B29" s="60" t="s">
        <v>55</v>
      </c>
      <c r="D29" s="260">
        <v>30</v>
      </c>
      <c r="E29" s="260"/>
      <c r="F29" s="44" t="s">
        <v>128</v>
      </c>
      <c r="G29" s="65"/>
      <c r="H29" s="61"/>
      <c r="I29" s="61"/>
      <c r="J29" s="61"/>
      <c r="K29" s="61"/>
      <c r="L29" s="61"/>
      <c r="M29" s="61"/>
      <c r="N29" s="61"/>
      <c r="O29" s="61"/>
      <c r="P29" s="61"/>
      <c r="R29" s="76"/>
      <c r="S29" s="76"/>
    </row>
    <row r="30" spans="1:19" s="61" customFormat="1" ht="12" x14ac:dyDescent="0.15"/>
    <row r="31" spans="1:19" s="60" customFormat="1" x14ac:dyDescent="0.15">
      <c r="B31" s="60" t="s">
        <v>26</v>
      </c>
      <c r="D31" s="259">
        <f>D27*((100+D29)/100)</f>
        <v>0.26</v>
      </c>
      <c r="E31" s="259"/>
      <c r="F31" s="60" t="s">
        <v>127</v>
      </c>
    </row>
    <row r="32" spans="1:19" ht="9.9499999999999993" customHeight="1" x14ac:dyDescent="0.15"/>
    <row r="33" spans="1:19" x14ac:dyDescent="0.15">
      <c r="B33" s="44" t="s">
        <v>126</v>
      </c>
      <c r="G33" s="244">
        <f>(M20/1000)*H20*2</f>
        <v>2</v>
      </c>
      <c r="H33" s="244"/>
      <c r="I33" s="44" t="s">
        <v>125</v>
      </c>
    </row>
    <row r="34" spans="1:19" ht="8.1" customHeight="1" x14ac:dyDescent="0.15">
      <c r="G34" s="64"/>
      <c r="H34" s="64"/>
    </row>
    <row r="35" spans="1:19" x14ac:dyDescent="0.15">
      <c r="B35" s="44" t="s">
        <v>124</v>
      </c>
      <c r="G35" s="244">
        <f>G33*D31</f>
        <v>0.52</v>
      </c>
      <c r="H35" s="244"/>
      <c r="I35" s="44" t="s">
        <v>123</v>
      </c>
    </row>
    <row r="36" spans="1:19" ht="8.1" customHeight="1" x14ac:dyDescent="0.15">
      <c r="G36" s="53"/>
      <c r="H36" s="53"/>
    </row>
    <row r="37" spans="1:19" x14ac:dyDescent="0.15">
      <c r="B37" s="24" t="s">
        <v>330</v>
      </c>
      <c r="C37" s="1"/>
      <c r="D37" s="1"/>
      <c r="E37" s="1"/>
      <c r="F37" s="1"/>
      <c r="H37" s="173">
        <v>3</v>
      </c>
      <c r="I37" s="7" t="s">
        <v>148</v>
      </c>
      <c r="J37" s="174">
        <v>1</v>
      </c>
      <c r="K37" s="34" t="s">
        <v>149</v>
      </c>
    </row>
    <row r="38" spans="1:19" ht="8.1" customHeight="1" x14ac:dyDescent="0.15">
      <c r="G38" s="53"/>
    </row>
    <row r="39" spans="1:19" s="1" customFormat="1" x14ac:dyDescent="0.15">
      <c r="B39" s="1" t="s">
        <v>332</v>
      </c>
      <c r="G39" s="230">
        <f>ROUNDUP(G35*(H37/(H37+J37)),1)</f>
        <v>0.4</v>
      </c>
      <c r="H39" s="230"/>
      <c r="I39" s="230"/>
      <c r="J39" s="1" t="s">
        <v>3</v>
      </c>
    </row>
    <row r="40" spans="1:19" s="1" customFormat="1" ht="8.1" customHeight="1" x14ac:dyDescent="0.15">
      <c r="D40"/>
      <c r="E40"/>
      <c r="G40"/>
      <c r="H40"/>
      <c r="I40"/>
      <c r="J40"/>
    </row>
    <row r="41" spans="1:19" s="1" customFormat="1" x14ac:dyDescent="0.15">
      <c r="B41" s="1" t="s">
        <v>333</v>
      </c>
      <c r="G41" s="227">
        <f>ROUNDUP(G35*(J37/(H37+J37)),1)</f>
        <v>0.2</v>
      </c>
      <c r="H41" s="227"/>
      <c r="I41" s="227"/>
      <c r="J41" s="1" t="s">
        <v>3</v>
      </c>
    </row>
    <row r="42" spans="1:19" x14ac:dyDescent="0.15">
      <c r="G42" s="53"/>
    </row>
    <row r="43" spans="1:19" x14ac:dyDescent="0.15">
      <c r="A43" s="46"/>
      <c r="B43" s="177" t="s">
        <v>327</v>
      </c>
      <c r="C43" s="178"/>
      <c r="P43" s="46"/>
      <c r="Q43" s="46"/>
    </row>
    <row r="44" spans="1:19" ht="9.9499999999999993" customHeight="1" x14ac:dyDescent="0.15"/>
    <row r="45" spans="1:19" s="60" customFormat="1" x14ac:dyDescent="0.15">
      <c r="B45" s="60" t="s">
        <v>131</v>
      </c>
      <c r="D45" s="264">
        <v>1</v>
      </c>
      <c r="E45" s="264"/>
      <c r="F45" s="60" t="s">
        <v>328</v>
      </c>
      <c r="G45"/>
      <c r="H45"/>
      <c r="I45"/>
      <c r="J45"/>
      <c r="K45" s="66"/>
      <c r="N45" s="65"/>
      <c r="O45" s="61"/>
      <c r="R45" s="76"/>
      <c r="S45" s="76"/>
    </row>
    <row r="46" spans="1:19" s="60" customFormat="1" ht="9.9499999999999993" customHeight="1" x14ac:dyDescent="0.15">
      <c r="B46" s="61"/>
      <c r="C46" s="61"/>
      <c r="D46" s="61"/>
      <c r="E46" s="61"/>
      <c r="F46" s="61"/>
      <c r="G46" s="61"/>
      <c r="R46" s="1"/>
      <c r="S46" s="1"/>
    </row>
    <row r="47" spans="1:19" s="60" customFormat="1" x14ac:dyDescent="0.15">
      <c r="B47" s="60" t="s">
        <v>55</v>
      </c>
      <c r="D47" s="260">
        <v>30</v>
      </c>
      <c r="E47" s="260"/>
      <c r="F47" s="44" t="s">
        <v>128</v>
      </c>
      <c r="G47" s="65"/>
      <c r="H47" s="61"/>
      <c r="I47" s="61"/>
      <c r="J47" s="61"/>
      <c r="K47" s="61"/>
      <c r="L47" s="61"/>
      <c r="M47" s="61"/>
      <c r="N47" s="61"/>
      <c r="O47" s="61"/>
      <c r="P47" s="61"/>
      <c r="R47" s="76"/>
      <c r="S47" s="76"/>
    </row>
    <row r="48" spans="1:19" s="61" customFormat="1" ht="12" x14ac:dyDescent="0.15"/>
    <row r="49" spans="2:19" s="60" customFormat="1" x14ac:dyDescent="0.15">
      <c r="B49" s="60" t="s">
        <v>26</v>
      </c>
      <c r="D49" s="265">
        <f>D45*((100+D47)/100)</f>
        <v>1.3</v>
      </c>
      <c r="E49" s="265"/>
      <c r="F49" s="60" t="s">
        <v>317</v>
      </c>
    </row>
    <row r="50" spans="2:19" ht="9.9499999999999993" customHeight="1" x14ac:dyDescent="0.15"/>
    <row r="51" spans="2:19" x14ac:dyDescent="0.15">
      <c r="B51" s="44" t="s">
        <v>315</v>
      </c>
      <c r="G51" s="244">
        <f>(((C20/1000)*(H20))/2*(M20/1000))*1000</f>
        <v>0.1</v>
      </c>
      <c r="H51" s="244"/>
      <c r="I51" s="44" t="s">
        <v>120</v>
      </c>
    </row>
    <row r="52" spans="2:19" ht="8.1" customHeight="1" x14ac:dyDescent="0.15">
      <c r="G52" s="64"/>
      <c r="H52" s="64"/>
    </row>
    <row r="53" spans="2:19" x14ac:dyDescent="0.15">
      <c r="B53" s="44" t="s">
        <v>124</v>
      </c>
      <c r="G53" s="244">
        <f>G51*D49</f>
        <v>0.13</v>
      </c>
      <c r="H53" s="244"/>
      <c r="I53" s="44" t="s">
        <v>123</v>
      </c>
    </row>
    <row r="54" spans="2:19" ht="8.1" customHeight="1" x14ac:dyDescent="0.15">
      <c r="G54" s="53"/>
      <c r="H54" s="53"/>
    </row>
    <row r="55" spans="2:19" x14ac:dyDescent="0.15">
      <c r="B55" s="24" t="s">
        <v>330</v>
      </c>
      <c r="C55" s="1"/>
      <c r="D55" s="1"/>
      <c r="E55" s="1"/>
      <c r="F55" s="1"/>
      <c r="H55" s="173">
        <v>3</v>
      </c>
      <c r="I55" s="7" t="s">
        <v>148</v>
      </c>
      <c r="J55" s="174">
        <v>1</v>
      </c>
      <c r="K55" s="34" t="s">
        <v>149</v>
      </c>
    </row>
    <row r="56" spans="2:19" ht="8.1" customHeight="1" x14ac:dyDescent="0.15">
      <c r="G56" s="53"/>
    </row>
    <row r="57" spans="2:19" s="1" customFormat="1" x14ac:dyDescent="0.15">
      <c r="B57" s="1" t="s">
        <v>334</v>
      </c>
      <c r="G57" s="230">
        <f>ROUNDUP(G53*(H55/(H55+J55)),1)</f>
        <v>0.1</v>
      </c>
      <c r="H57" s="230"/>
      <c r="I57" s="230"/>
      <c r="J57" s="1" t="s">
        <v>3</v>
      </c>
    </row>
    <row r="58" spans="2:19" s="1" customFormat="1" ht="8.1" customHeight="1" x14ac:dyDescent="0.15">
      <c r="D58"/>
      <c r="E58"/>
      <c r="G58"/>
      <c r="H58"/>
      <c r="I58"/>
      <c r="J58"/>
    </row>
    <row r="59" spans="2:19" s="1" customFormat="1" x14ac:dyDescent="0.15">
      <c r="B59" s="1" t="s">
        <v>335</v>
      </c>
      <c r="G59" s="227">
        <f>ROUNDUP(G53*(J55/(H55+J55)),1)</f>
        <v>0.1</v>
      </c>
      <c r="H59" s="227"/>
      <c r="I59" s="227"/>
      <c r="J59" s="1" t="s">
        <v>3</v>
      </c>
    </row>
    <row r="60" spans="2:19" x14ac:dyDescent="0.15">
      <c r="G60" s="53"/>
      <c r="H60" s="53"/>
    </row>
    <row r="61" spans="2:19" x14ac:dyDescent="0.15">
      <c r="B61" s="179" t="s">
        <v>331</v>
      </c>
      <c r="C61" s="180"/>
      <c r="G61" s="53"/>
      <c r="H61" s="53"/>
    </row>
    <row r="62" spans="2:19" s="1" customFormat="1" ht="9.9499999999999993" customHeight="1" x14ac:dyDescent="0.15">
      <c r="K62"/>
      <c r="L62"/>
      <c r="M62"/>
      <c r="N62"/>
      <c r="O62"/>
    </row>
    <row r="63" spans="2:19" s="1" customFormat="1" x14ac:dyDescent="0.15">
      <c r="B63" s="25" t="s">
        <v>198</v>
      </c>
      <c r="C63" s="25"/>
      <c r="D63" s="25"/>
      <c r="K63"/>
      <c r="L63"/>
      <c r="M63"/>
      <c r="N63"/>
      <c r="O63"/>
      <c r="R63" s="76"/>
      <c r="S63" s="76"/>
    </row>
    <row r="64" spans="2:19" s="1" customFormat="1" ht="8.1" customHeight="1" x14ac:dyDescent="0.15">
      <c r="K64"/>
      <c r="L64"/>
      <c r="M64"/>
      <c r="N64"/>
      <c r="O64"/>
    </row>
    <row r="65" spans="1:16" s="1" customFormat="1" x14ac:dyDescent="0.15">
      <c r="B65" s="1" t="s">
        <v>334</v>
      </c>
      <c r="G65" s="2" t="s">
        <v>153</v>
      </c>
      <c r="H65" s="220">
        <f>ROUNDUP((G39+G57)/5,0)</f>
        <v>1</v>
      </c>
      <c r="I65" s="220"/>
      <c r="J65" s="1" t="s">
        <v>4</v>
      </c>
      <c r="K65" s="266">
        <f>H65*5</f>
        <v>5</v>
      </c>
      <c r="L65" s="266"/>
      <c r="M65" s="25" t="s">
        <v>3</v>
      </c>
    </row>
    <row r="66" spans="1:16" s="1" customFormat="1" ht="8.1" customHeight="1" x14ac:dyDescent="0.15">
      <c r="D66"/>
      <c r="H66"/>
      <c r="I66"/>
      <c r="J66"/>
    </row>
    <row r="67" spans="1:16" s="1" customFormat="1" x14ac:dyDescent="0.15">
      <c r="B67" s="1" t="s">
        <v>335</v>
      </c>
      <c r="G67" s="2" t="s">
        <v>154</v>
      </c>
      <c r="H67" s="213">
        <f>ROUNDUP((G41+G59)/4,0)</f>
        <v>1</v>
      </c>
      <c r="I67" s="213"/>
      <c r="J67" s="1" t="s">
        <v>4</v>
      </c>
      <c r="K67" s="266">
        <f>H67*4</f>
        <v>4</v>
      </c>
      <c r="L67" s="266"/>
      <c r="M67" s="78" t="s">
        <v>3</v>
      </c>
    </row>
    <row r="68" spans="1:16" s="1" customFormat="1" x14ac:dyDescent="0.15">
      <c r="B68" s="7"/>
      <c r="C68" s="7"/>
      <c r="E68" s="2"/>
      <c r="F68" s="170"/>
      <c r="G68" s="170"/>
      <c r="H68" s="170"/>
      <c r="J68" s="171"/>
      <c r="K68" s="171"/>
      <c r="L68" s="25"/>
      <c r="M68" s="172"/>
      <c r="N68" s="172"/>
      <c r="O68" s="172"/>
      <c r="P68" s="78"/>
    </row>
    <row r="71" spans="1:16" customFormat="1" x14ac:dyDescent="0.15">
      <c r="A71" s="85"/>
      <c r="B71" s="24"/>
    </row>
    <row r="72" spans="1:16" customFormat="1" ht="12" x14ac:dyDescent="0.15"/>
    <row r="73" spans="1:16" customFormat="1" x14ac:dyDescent="0.15">
      <c r="B73" s="24"/>
    </row>
    <row r="74" spans="1:16" customFormat="1" ht="12" x14ac:dyDescent="0.15"/>
    <row r="75" spans="1:16" customFormat="1" ht="12" x14ac:dyDescent="0.15"/>
    <row r="76" spans="1:16" customFormat="1" ht="12" x14ac:dyDescent="0.15"/>
    <row r="77" spans="1:16" customFormat="1" ht="12" x14ac:dyDescent="0.15"/>
    <row r="78" spans="1:16" customFormat="1" ht="12" x14ac:dyDescent="0.15"/>
    <row r="79" spans="1:16" customFormat="1" ht="12" x14ac:dyDescent="0.15"/>
    <row r="80" spans="1:16" customFormat="1" ht="12" x14ac:dyDescent="0.15"/>
    <row r="81" customFormat="1" ht="12" x14ac:dyDescent="0.15"/>
    <row r="82" customFormat="1" ht="12" x14ac:dyDescent="0.15"/>
    <row r="83" customFormat="1" ht="12" x14ac:dyDescent="0.15"/>
    <row r="84" customFormat="1" ht="12" x14ac:dyDescent="0.15"/>
    <row r="85" customFormat="1" ht="12" x14ac:dyDescent="0.15"/>
    <row r="86" customFormat="1" ht="12" x14ac:dyDescent="0.15"/>
    <row r="87" customFormat="1" ht="12" x14ac:dyDescent="0.15"/>
    <row r="88" customFormat="1" ht="12" x14ac:dyDescent="0.15"/>
    <row r="89" customFormat="1" ht="12" x14ac:dyDescent="0.15"/>
    <row r="90" customFormat="1" ht="12" x14ac:dyDescent="0.15"/>
    <row r="91" customFormat="1" ht="12" x14ac:dyDescent="0.15"/>
    <row r="92" customFormat="1" ht="12" x14ac:dyDescent="0.15"/>
    <row r="93" customFormat="1" ht="12" x14ac:dyDescent="0.15"/>
    <row r="94" customFormat="1" ht="12" x14ac:dyDescent="0.15"/>
    <row r="95" customFormat="1" ht="12" x14ac:dyDescent="0.15"/>
    <row r="96" customFormat="1" ht="12" x14ac:dyDescent="0.15"/>
    <row r="97" customFormat="1" ht="12" x14ac:dyDescent="0.15"/>
    <row r="98" customFormat="1" ht="12" x14ac:dyDescent="0.15"/>
    <row r="99" customFormat="1" ht="12" x14ac:dyDescent="0.15"/>
    <row r="100" customFormat="1" ht="12" x14ac:dyDescent="0.15"/>
    <row r="101" customFormat="1" ht="12" x14ac:dyDescent="0.15"/>
  </sheetData>
  <mergeCells count="22">
    <mergeCell ref="D31:E31"/>
    <mergeCell ref="G33:H33"/>
    <mergeCell ref="G35:H35"/>
    <mergeCell ref="B16:P16"/>
    <mergeCell ref="C20:D20"/>
    <mergeCell ref="H20:I20"/>
    <mergeCell ref="M20:N20"/>
    <mergeCell ref="D27:E27"/>
    <mergeCell ref="D29:E29"/>
    <mergeCell ref="D45:E45"/>
    <mergeCell ref="D47:E47"/>
    <mergeCell ref="D49:E49"/>
    <mergeCell ref="G51:H51"/>
    <mergeCell ref="G53:H53"/>
    <mergeCell ref="K67:L67"/>
    <mergeCell ref="G57:I57"/>
    <mergeCell ref="G59:I59"/>
    <mergeCell ref="G39:I39"/>
    <mergeCell ref="G41:I41"/>
    <mergeCell ref="H65:I65"/>
    <mergeCell ref="K65:L65"/>
    <mergeCell ref="H67:I67"/>
  </mergeCells>
  <phoneticPr fontId="1"/>
  <pageMargins left="0.39370078740157483" right="0.39370078740157483" top="0.51181102362204722" bottom="0.51181102362204722" header="0.31496062992125984" footer="0.31496062992125984"/>
  <pageSetup paperSize="9" orientation="portrait" horizontalDpi="1200" verticalDpi="1200" r:id="rId1"/>
  <colBreaks count="1" manualBreakCount="1">
    <brk id="16" max="5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C816D-246D-4F59-85A7-00FDDFA1503E}">
  <dimension ref="A1:AG60"/>
  <sheetViews>
    <sheetView view="pageBreakPreview" zoomScale="75" zoomScaleNormal="75" zoomScaleSheetLayoutView="75" workbookViewId="0">
      <selection activeCell="A2" sqref="A2"/>
    </sheetView>
  </sheetViews>
  <sheetFormatPr defaultColWidth="6.7109375" defaultRowHeight="14.25" x14ac:dyDescent="0.15"/>
  <cols>
    <col min="1" max="1" width="3.7109375" style="83" customWidth="1"/>
    <col min="2" max="7" width="6.7109375" style="83"/>
    <col min="8" max="8" width="6.7109375" style="83" customWidth="1"/>
    <col min="9" max="15" width="6.7109375" style="83"/>
    <col min="16" max="16" width="3.7109375" style="83" customWidth="1"/>
    <col min="17" max="17" width="6.7109375" style="83"/>
    <col min="18" max="19" width="4.5703125" style="83" bestFit="1" customWidth="1"/>
    <col min="20" max="20" width="5.7109375" style="83" bestFit="1" customWidth="1"/>
    <col min="21" max="21" width="4.5703125" style="83" bestFit="1" customWidth="1"/>
    <col min="22" max="23" width="6.7109375" style="83"/>
    <col min="24" max="24" width="4.5703125" style="83" bestFit="1" customWidth="1"/>
    <col min="25" max="26" width="6.7109375" style="83"/>
    <col min="27" max="27" width="5.7109375" style="83" bestFit="1" customWidth="1"/>
    <col min="28" max="29" width="6.7109375" style="83"/>
    <col min="30" max="30" width="4.5703125" style="83" bestFit="1" customWidth="1"/>
    <col min="31" max="32" width="6.7109375" style="83"/>
    <col min="33" max="33" width="5.7109375" style="83" bestFit="1" customWidth="1"/>
    <col min="34" max="16384" width="6.7109375" style="83"/>
  </cols>
  <sheetData>
    <row r="1" spans="1:16" ht="9.9499999999999993" customHeight="1" x14ac:dyDescent="0.15"/>
    <row r="2" spans="1:16" ht="18.75" x14ac:dyDescent="0.15">
      <c r="B2" s="84" t="s">
        <v>273</v>
      </c>
    </row>
    <row r="5" spans="1:16" x14ac:dyDescent="0.15">
      <c r="A5" s="85"/>
      <c r="B5" s="83" t="s">
        <v>265</v>
      </c>
    </row>
    <row r="6" spans="1:16" x14ac:dyDescent="0.15">
      <c r="A6" s="85"/>
    </row>
    <row r="7" spans="1:16" x14ac:dyDescent="0.15">
      <c r="B7" s="83" t="s">
        <v>46</v>
      </c>
    </row>
    <row r="8" spans="1:16" x14ac:dyDescent="0.15">
      <c r="B8" s="83" t="s">
        <v>47</v>
      </c>
    </row>
    <row r="11" spans="1:16" x14ac:dyDescent="0.15">
      <c r="A11" s="85" t="s">
        <v>22</v>
      </c>
      <c r="B11" s="296" t="s">
        <v>37</v>
      </c>
      <c r="C11" s="296"/>
      <c r="D11" s="296"/>
      <c r="E11" s="296"/>
      <c r="F11" s="296"/>
      <c r="G11" s="296"/>
      <c r="H11" s="296"/>
      <c r="I11" s="296"/>
      <c r="J11" s="296"/>
      <c r="K11" s="296"/>
      <c r="L11" s="296"/>
      <c r="M11" s="296"/>
      <c r="N11" s="296"/>
      <c r="O11" s="296"/>
      <c r="P11" s="296"/>
    </row>
    <row r="13" spans="1:16" x14ac:dyDescent="0.15">
      <c r="B13" s="87" t="s">
        <v>266</v>
      </c>
      <c r="C13" s="88"/>
      <c r="D13" s="88"/>
      <c r="E13" s="88"/>
      <c r="F13" s="88"/>
      <c r="G13" s="88"/>
      <c r="H13" s="88"/>
      <c r="I13" s="88"/>
      <c r="J13" s="88"/>
      <c r="P13" s="124" t="s">
        <v>271</v>
      </c>
    </row>
    <row r="14" spans="1:16" s="89" customFormat="1" ht="9.9499999999999993" customHeight="1" x14ac:dyDescent="0.15"/>
    <row r="15" spans="1:16" ht="15.95" customHeight="1" x14ac:dyDescent="0.15">
      <c r="B15" s="83" t="s">
        <v>258</v>
      </c>
      <c r="D15" s="297">
        <f>(K15)/1000</f>
        <v>0.2</v>
      </c>
      <c r="E15" s="297"/>
      <c r="F15" s="83" t="s">
        <v>9</v>
      </c>
      <c r="J15" s="85" t="s">
        <v>29</v>
      </c>
      <c r="K15" s="90">
        <v>200</v>
      </c>
      <c r="L15" s="83" t="s">
        <v>10</v>
      </c>
      <c r="M15" s="127" t="s">
        <v>30</v>
      </c>
      <c r="N15" s="93" t="s">
        <v>31</v>
      </c>
      <c r="O15" s="92"/>
    </row>
    <row r="16" spans="1:16" s="89" customFormat="1" ht="9.9499999999999993" customHeight="1" x14ac:dyDescent="0.15">
      <c r="B16" s="92"/>
      <c r="C16" s="92"/>
      <c r="D16" s="92"/>
      <c r="E16" s="92"/>
      <c r="F16" s="92"/>
      <c r="G16" s="92"/>
    </row>
    <row r="17" spans="1:33" ht="15.95" customHeight="1" x14ac:dyDescent="0.15">
      <c r="B17" s="1" t="s">
        <v>55</v>
      </c>
      <c r="D17" s="280">
        <v>10</v>
      </c>
      <c r="E17" s="280"/>
      <c r="F17" s="83" t="s">
        <v>261</v>
      </c>
      <c r="G17" s="93"/>
      <c r="H17" s="92"/>
      <c r="I17" s="92"/>
      <c r="J17" s="92"/>
      <c r="K17" s="92"/>
      <c r="L17" s="92"/>
      <c r="M17" s="92"/>
      <c r="N17" s="92"/>
      <c r="O17" s="92"/>
      <c r="P17" s="92"/>
    </row>
    <row r="18" spans="1:33" s="92" customFormat="1" ht="9.9499999999999993" customHeight="1" x14ac:dyDescent="0.15"/>
    <row r="19" spans="1:33" ht="15.95" customHeight="1" x14ac:dyDescent="0.15">
      <c r="B19" s="83" t="s">
        <v>26</v>
      </c>
      <c r="D19" s="282">
        <f>ROUNDUP(D15*((100+D17)/100),2)</f>
        <v>0.22</v>
      </c>
      <c r="E19" s="282"/>
      <c r="F19" s="83" t="s">
        <v>259</v>
      </c>
    </row>
    <row r="20" spans="1:33" x14ac:dyDescent="0.15">
      <c r="D20" s="94"/>
      <c r="E20" s="94"/>
    </row>
    <row r="21" spans="1:33" x14ac:dyDescent="0.15">
      <c r="B21" s="95" t="s">
        <v>268</v>
      </c>
      <c r="C21" s="96"/>
      <c r="D21" s="96"/>
      <c r="E21" s="96"/>
      <c r="F21" s="96"/>
      <c r="G21" s="96"/>
      <c r="H21" s="96"/>
      <c r="I21" s="96"/>
      <c r="J21" s="96"/>
      <c r="P21" s="124" t="s">
        <v>267</v>
      </c>
    </row>
    <row r="22" spans="1:33" s="89" customFormat="1" ht="9.9499999999999993" customHeight="1" x14ac:dyDescent="0.15"/>
    <row r="23" spans="1:33" ht="15.95" customHeight="1" x14ac:dyDescent="0.15">
      <c r="B23" s="83" t="s">
        <v>260</v>
      </c>
      <c r="D23" s="297">
        <f>(K23)/1000</f>
        <v>0.2</v>
      </c>
      <c r="E23" s="297"/>
      <c r="F23" s="83" t="s">
        <v>9</v>
      </c>
      <c r="J23" s="85" t="s">
        <v>29</v>
      </c>
      <c r="K23" s="90">
        <v>200</v>
      </c>
      <c r="L23" s="83" t="s">
        <v>10</v>
      </c>
      <c r="M23" s="127" t="s">
        <v>30</v>
      </c>
      <c r="N23" s="93" t="s">
        <v>31</v>
      </c>
      <c r="O23" s="92"/>
    </row>
    <row r="24" spans="1:33" s="89" customFormat="1" ht="9.9499999999999993" customHeight="1" x14ac:dyDescent="0.15">
      <c r="B24" s="92"/>
      <c r="C24" s="92"/>
      <c r="D24" s="92"/>
      <c r="E24" s="92"/>
      <c r="F24" s="92"/>
      <c r="G24" s="92"/>
    </row>
    <row r="25" spans="1:33" ht="15.95" customHeight="1" x14ac:dyDescent="0.15">
      <c r="B25" s="1" t="s">
        <v>55</v>
      </c>
      <c r="D25" s="280">
        <v>5</v>
      </c>
      <c r="E25" s="280"/>
      <c r="F25" s="83" t="s">
        <v>261</v>
      </c>
      <c r="G25" s="93"/>
      <c r="H25" s="92"/>
      <c r="I25" s="92"/>
      <c r="J25" s="92"/>
      <c r="K25" s="92"/>
      <c r="L25" s="92"/>
      <c r="M25" s="92"/>
      <c r="N25" s="92"/>
      <c r="O25" s="92"/>
      <c r="P25" s="92"/>
    </row>
    <row r="26" spans="1:33" s="92" customFormat="1" ht="9.9499999999999993" customHeight="1" x14ac:dyDescent="0.15"/>
    <row r="27" spans="1:33" ht="15.95" customHeight="1" x14ac:dyDescent="0.15">
      <c r="B27" s="83" t="s">
        <v>203</v>
      </c>
      <c r="D27" s="282">
        <f>ROUNDUP(D23*((100+D25)/100),2)</f>
        <v>0.21</v>
      </c>
      <c r="E27" s="282"/>
      <c r="F27" s="83" t="s">
        <v>262</v>
      </c>
      <c r="Q27" s="85" t="s">
        <v>22</v>
      </c>
      <c r="R27" s="83" t="s">
        <v>14</v>
      </c>
      <c r="Z27" s="92"/>
      <c r="AA27" s="92"/>
    </row>
    <row r="28" spans="1:33" x14ac:dyDescent="0.15">
      <c r="R28" s="128"/>
      <c r="S28" s="128"/>
      <c r="T28" s="128"/>
      <c r="U28" s="128"/>
      <c r="V28" s="128"/>
      <c r="W28" s="128"/>
      <c r="X28" s="128"/>
      <c r="Y28" s="128"/>
      <c r="Z28" s="92"/>
      <c r="AA28" s="92"/>
    </row>
    <row r="29" spans="1:33" x14ac:dyDescent="0.15">
      <c r="R29" s="283" t="s">
        <v>23</v>
      </c>
      <c r="S29" s="283"/>
      <c r="T29" s="283"/>
      <c r="U29" s="283"/>
      <c r="V29" s="284" t="s">
        <v>15</v>
      </c>
      <c r="W29" s="283"/>
      <c r="X29" s="283"/>
      <c r="Y29" s="283"/>
      <c r="Z29" s="283"/>
      <c r="AA29" s="283"/>
      <c r="AB29" s="283"/>
      <c r="AC29" s="283"/>
      <c r="AD29" s="283"/>
      <c r="AE29" s="283"/>
      <c r="AF29" s="283"/>
      <c r="AG29" s="283"/>
    </row>
    <row r="30" spans="1:33" x14ac:dyDescent="0.15">
      <c r="A30" s="85" t="s">
        <v>22</v>
      </c>
      <c r="B30" s="83" t="s">
        <v>341</v>
      </c>
      <c r="R30" s="285" t="s">
        <v>270</v>
      </c>
      <c r="S30" s="286"/>
      <c r="T30" s="286"/>
      <c r="U30" s="286"/>
      <c r="V30" s="288" t="s">
        <v>263</v>
      </c>
      <c r="W30" s="289"/>
      <c r="X30" s="289"/>
      <c r="Y30" s="289"/>
      <c r="Z30" s="289"/>
      <c r="AA30" s="290"/>
      <c r="AB30" s="294" t="s">
        <v>272</v>
      </c>
      <c r="AC30" s="294"/>
      <c r="AD30" s="294"/>
      <c r="AE30" s="294"/>
      <c r="AF30" s="294"/>
      <c r="AG30" s="294"/>
    </row>
    <row r="31" spans="1:33" x14ac:dyDescent="0.15">
      <c r="R31" s="287"/>
      <c r="S31" s="287"/>
      <c r="T31" s="287"/>
      <c r="U31" s="287"/>
      <c r="V31" s="291"/>
      <c r="W31" s="292"/>
      <c r="X31" s="292"/>
      <c r="Y31" s="292"/>
      <c r="Z31" s="292"/>
      <c r="AA31" s="293"/>
      <c r="AB31" s="295"/>
      <c r="AC31" s="295"/>
      <c r="AD31" s="295"/>
      <c r="AE31" s="295"/>
      <c r="AF31" s="295"/>
      <c r="AG31" s="295"/>
    </row>
    <row r="32" spans="1:33" x14ac:dyDescent="0.15">
      <c r="B32" s="83" t="s">
        <v>0</v>
      </c>
      <c r="H32" s="91"/>
      <c r="I32" s="91"/>
      <c r="J32" s="91"/>
      <c r="K32" s="91"/>
      <c r="R32" s="129">
        <v>1</v>
      </c>
      <c r="S32" s="130" t="s">
        <v>4</v>
      </c>
      <c r="T32" s="131">
        <v>20</v>
      </c>
      <c r="U32" s="130" t="s">
        <v>3</v>
      </c>
      <c r="V32" s="298">
        <v>1</v>
      </c>
      <c r="W32" s="299"/>
      <c r="X32" s="132" t="s">
        <v>1</v>
      </c>
      <c r="Y32" s="299">
        <f>ROUNDDOWN(T32/D19,0)</f>
        <v>90</v>
      </c>
      <c r="Z32" s="299"/>
      <c r="AA32" s="133" t="s">
        <v>13</v>
      </c>
      <c r="AB32" s="300">
        <v>1</v>
      </c>
      <c r="AC32" s="281"/>
      <c r="AD32" s="134" t="s">
        <v>1</v>
      </c>
      <c r="AE32" s="281">
        <f>ROUNDDOWN(T32/$D$27,0)</f>
        <v>95</v>
      </c>
      <c r="AF32" s="281"/>
      <c r="AG32" s="135" t="s">
        <v>13</v>
      </c>
    </row>
    <row r="33" spans="2:33" x14ac:dyDescent="0.15">
      <c r="H33" s="97"/>
      <c r="I33" s="97"/>
      <c r="J33" s="97"/>
      <c r="R33" s="136">
        <v>2</v>
      </c>
      <c r="S33" s="137" t="s">
        <v>4</v>
      </c>
      <c r="T33" s="136">
        <v>40</v>
      </c>
      <c r="U33" s="137" t="s">
        <v>2</v>
      </c>
      <c r="V33" s="267">
        <f>Y32+1</f>
        <v>91</v>
      </c>
      <c r="W33" s="268"/>
      <c r="X33" s="138" t="s">
        <v>1</v>
      </c>
      <c r="Y33" s="268">
        <f t="shared" ref="Y33:Y56" si="0">ROUNDDOWN(T33/$D$19,0)</f>
        <v>181</v>
      </c>
      <c r="Z33" s="268"/>
      <c r="AA33" s="139" t="s">
        <v>13</v>
      </c>
      <c r="AB33" s="269">
        <f>AE32+1</f>
        <v>96</v>
      </c>
      <c r="AC33" s="270"/>
      <c r="AD33" s="140" t="s">
        <v>1</v>
      </c>
      <c r="AE33" s="270">
        <f>ROUNDDOWN(T33/$D$27,0)</f>
        <v>190</v>
      </c>
      <c r="AF33" s="270"/>
      <c r="AG33" s="141" t="s">
        <v>13</v>
      </c>
    </row>
    <row r="34" spans="2:33" ht="15.95" customHeight="1" x14ac:dyDescent="0.15">
      <c r="B34" s="88" t="s">
        <v>264</v>
      </c>
      <c r="C34" s="88"/>
      <c r="D34" s="88"/>
      <c r="E34" s="88"/>
      <c r="H34" s="280">
        <v>10</v>
      </c>
      <c r="I34" s="280"/>
      <c r="J34" s="280"/>
      <c r="K34" s="83" t="s">
        <v>6</v>
      </c>
      <c r="R34" s="136">
        <v>3</v>
      </c>
      <c r="S34" s="137" t="s">
        <v>4</v>
      </c>
      <c r="T34" s="136">
        <v>60</v>
      </c>
      <c r="U34" s="137" t="s">
        <v>2</v>
      </c>
      <c r="V34" s="267">
        <f t="shared" ref="V34:V56" si="1">Y33+1</f>
        <v>182</v>
      </c>
      <c r="W34" s="268"/>
      <c r="X34" s="138" t="s">
        <v>1</v>
      </c>
      <c r="Y34" s="268">
        <f t="shared" si="0"/>
        <v>272</v>
      </c>
      <c r="Z34" s="268"/>
      <c r="AA34" s="139" t="s">
        <v>13</v>
      </c>
      <c r="AB34" s="269">
        <f t="shared" ref="AB34:AB56" si="2">AE33+1</f>
        <v>191</v>
      </c>
      <c r="AC34" s="270"/>
      <c r="AD34" s="140" t="s">
        <v>1</v>
      </c>
      <c r="AE34" s="270">
        <f t="shared" ref="AE34:AE56" si="3">ROUNDDOWN(T34/$D$27,0)</f>
        <v>285</v>
      </c>
      <c r="AF34" s="270"/>
      <c r="AG34" s="141" t="s">
        <v>13</v>
      </c>
    </row>
    <row r="35" spans="2:33" x14ac:dyDescent="0.15">
      <c r="H35" s="98"/>
      <c r="I35" s="98"/>
      <c r="J35" s="98"/>
      <c r="R35" s="136">
        <v>4</v>
      </c>
      <c r="S35" s="137" t="s">
        <v>4</v>
      </c>
      <c r="T35" s="136">
        <v>80</v>
      </c>
      <c r="U35" s="137" t="s">
        <v>2</v>
      </c>
      <c r="V35" s="267">
        <f t="shared" si="1"/>
        <v>273</v>
      </c>
      <c r="W35" s="268"/>
      <c r="X35" s="138" t="s">
        <v>1</v>
      </c>
      <c r="Y35" s="268">
        <f t="shared" si="0"/>
        <v>363</v>
      </c>
      <c r="Z35" s="268"/>
      <c r="AA35" s="139" t="s">
        <v>13</v>
      </c>
      <c r="AB35" s="269">
        <f t="shared" si="2"/>
        <v>286</v>
      </c>
      <c r="AC35" s="270"/>
      <c r="AD35" s="140" t="s">
        <v>1</v>
      </c>
      <c r="AE35" s="270">
        <f t="shared" si="3"/>
        <v>380</v>
      </c>
      <c r="AF35" s="270"/>
      <c r="AG35" s="141" t="s">
        <v>13</v>
      </c>
    </row>
    <row r="36" spans="2:33" ht="15.95" customHeight="1" x14ac:dyDescent="0.15">
      <c r="B36" s="96" t="s">
        <v>269</v>
      </c>
      <c r="C36" s="96"/>
      <c r="D36" s="96"/>
      <c r="E36" s="96"/>
      <c r="H36" s="280">
        <v>10</v>
      </c>
      <c r="I36" s="280"/>
      <c r="J36" s="280"/>
      <c r="K36" s="83" t="s">
        <v>6</v>
      </c>
      <c r="R36" s="136">
        <v>5</v>
      </c>
      <c r="S36" s="137" t="s">
        <v>4</v>
      </c>
      <c r="T36" s="136">
        <v>100</v>
      </c>
      <c r="U36" s="137" t="s">
        <v>2</v>
      </c>
      <c r="V36" s="267">
        <f t="shared" si="1"/>
        <v>364</v>
      </c>
      <c r="W36" s="268"/>
      <c r="X36" s="138" t="s">
        <v>1</v>
      </c>
      <c r="Y36" s="268">
        <f t="shared" si="0"/>
        <v>454</v>
      </c>
      <c r="Z36" s="268"/>
      <c r="AA36" s="139" t="s">
        <v>13</v>
      </c>
      <c r="AB36" s="269">
        <f t="shared" si="2"/>
        <v>381</v>
      </c>
      <c r="AC36" s="270"/>
      <c r="AD36" s="140" t="s">
        <v>1</v>
      </c>
      <c r="AE36" s="270">
        <f t="shared" si="3"/>
        <v>476</v>
      </c>
      <c r="AF36" s="270"/>
      <c r="AG36" s="141" t="s">
        <v>13</v>
      </c>
    </row>
    <row r="37" spans="2:33" x14ac:dyDescent="0.15">
      <c r="R37" s="136">
        <v>6</v>
      </c>
      <c r="S37" s="137" t="s">
        <v>4</v>
      </c>
      <c r="T37" s="136">
        <v>120</v>
      </c>
      <c r="U37" s="137" t="s">
        <v>2</v>
      </c>
      <c r="V37" s="267">
        <f t="shared" si="1"/>
        <v>455</v>
      </c>
      <c r="W37" s="268"/>
      <c r="X37" s="138" t="s">
        <v>1</v>
      </c>
      <c r="Y37" s="268">
        <f t="shared" si="0"/>
        <v>545</v>
      </c>
      <c r="Z37" s="268"/>
      <c r="AA37" s="139" t="s">
        <v>13</v>
      </c>
      <c r="AB37" s="269">
        <f t="shared" si="2"/>
        <v>477</v>
      </c>
      <c r="AC37" s="270"/>
      <c r="AD37" s="140" t="s">
        <v>1</v>
      </c>
      <c r="AE37" s="270">
        <f t="shared" si="3"/>
        <v>571</v>
      </c>
      <c r="AF37" s="270"/>
      <c r="AG37" s="141" t="s">
        <v>13</v>
      </c>
    </row>
    <row r="38" spans="2:33" ht="15.95" customHeight="1" x14ac:dyDescent="0.15">
      <c r="B38" s="83" t="s">
        <v>49</v>
      </c>
      <c r="H38" s="278">
        <f>ROUNDUP((H34*D19)+(H36*D27),1)</f>
        <v>4.3</v>
      </c>
      <c r="I38" s="278"/>
      <c r="J38" s="278"/>
      <c r="K38" s="83" t="s">
        <v>3</v>
      </c>
      <c r="R38" s="136">
        <v>7</v>
      </c>
      <c r="S38" s="137" t="s">
        <v>4</v>
      </c>
      <c r="T38" s="136">
        <v>140</v>
      </c>
      <c r="U38" s="137" t="s">
        <v>2</v>
      </c>
      <c r="V38" s="267">
        <f t="shared" si="1"/>
        <v>546</v>
      </c>
      <c r="W38" s="268"/>
      <c r="X38" s="138" t="s">
        <v>1</v>
      </c>
      <c r="Y38" s="268">
        <f t="shared" si="0"/>
        <v>636</v>
      </c>
      <c r="Z38" s="268"/>
      <c r="AA38" s="139" t="s">
        <v>13</v>
      </c>
      <c r="AB38" s="269">
        <f t="shared" si="2"/>
        <v>572</v>
      </c>
      <c r="AC38" s="270"/>
      <c r="AD38" s="140" t="s">
        <v>1</v>
      </c>
      <c r="AE38" s="270">
        <f t="shared" si="3"/>
        <v>666</v>
      </c>
      <c r="AF38" s="270"/>
      <c r="AG38" s="141" t="s">
        <v>13</v>
      </c>
    </row>
    <row r="39" spans="2:33" x14ac:dyDescent="0.15">
      <c r="B39" s="279" t="s">
        <v>38</v>
      </c>
      <c r="C39" s="279"/>
      <c r="F39" s="92"/>
      <c r="H39" s="279" t="s">
        <v>38</v>
      </c>
      <c r="I39" s="279"/>
      <c r="J39" s="92"/>
      <c r="K39" s="92"/>
      <c r="R39" s="136">
        <v>8</v>
      </c>
      <c r="S39" s="137" t="s">
        <v>4</v>
      </c>
      <c r="T39" s="136">
        <v>160</v>
      </c>
      <c r="U39" s="137" t="s">
        <v>2</v>
      </c>
      <c r="V39" s="267">
        <f t="shared" si="1"/>
        <v>637</v>
      </c>
      <c r="W39" s="268"/>
      <c r="X39" s="138" t="s">
        <v>1</v>
      </c>
      <c r="Y39" s="268">
        <f t="shared" si="0"/>
        <v>727</v>
      </c>
      <c r="Z39" s="268"/>
      <c r="AA39" s="139" t="s">
        <v>13</v>
      </c>
      <c r="AB39" s="269">
        <f t="shared" si="2"/>
        <v>667</v>
      </c>
      <c r="AC39" s="270"/>
      <c r="AD39" s="140" t="s">
        <v>1</v>
      </c>
      <c r="AE39" s="270">
        <f t="shared" si="3"/>
        <v>761</v>
      </c>
      <c r="AF39" s="270"/>
      <c r="AG39" s="141" t="s">
        <v>13</v>
      </c>
    </row>
    <row r="40" spans="2:33" ht="15.95" customHeight="1" x14ac:dyDescent="0.15">
      <c r="B40" s="99" t="s">
        <v>41</v>
      </c>
      <c r="C40" s="99"/>
      <c r="D40" s="99"/>
      <c r="E40" s="99"/>
      <c r="F40" s="99"/>
      <c r="G40" s="99"/>
      <c r="H40" s="275">
        <f>ROUNDUP(H38/20,0)</f>
        <v>1</v>
      </c>
      <c r="I40" s="275"/>
      <c r="J40" s="99" t="s">
        <v>33</v>
      </c>
      <c r="K40" s="99"/>
      <c r="L40" s="276">
        <f>H40*20</f>
        <v>20</v>
      </c>
      <c r="M40" s="277"/>
      <c r="N40" s="99" t="s">
        <v>3</v>
      </c>
      <c r="R40" s="136">
        <v>9</v>
      </c>
      <c r="S40" s="137" t="s">
        <v>4</v>
      </c>
      <c r="T40" s="136">
        <v>180</v>
      </c>
      <c r="U40" s="137" t="s">
        <v>2</v>
      </c>
      <c r="V40" s="267">
        <f t="shared" si="1"/>
        <v>728</v>
      </c>
      <c r="W40" s="268"/>
      <c r="X40" s="138" t="s">
        <v>1</v>
      </c>
      <c r="Y40" s="268">
        <f t="shared" si="0"/>
        <v>818</v>
      </c>
      <c r="Z40" s="268"/>
      <c r="AA40" s="139" t="s">
        <v>13</v>
      </c>
      <c r="AB40" s="269">
        <f t="shared" si="2"/>
        <v>762</v>
      </c>
      <c r="AC40" s="270"/>
      <c r="AD40" s="140" t="s">
        <v>1</v>
      </c>
      <c r="AE40" s="270">
        <f t="shared" si="3"/>
        <v>857</v>
      </c>
      <c r="AF40" s="270"/>
      <c r="AG40" s="141" t="s">
        <v>13</v>
      </c>
    </row>
    <row r="41" spans="2:33" x14ac:dyDescent="0.15">
      <c r="H41" s="92"/>
      <c r="I41" s="92"/>
      <c r="J41" s="92"/>
      <c r="R41" s="136">
        <v>10</v>
      </c>
      <c r="S41" s="137" t="s">
        <v>4</v>
      </c>
      <c r="T41" s="136">
        <v>200</v>
      </c>
      <c r="U41" s="137" t="s">
        <v>2</v>
      </c>
      <c r="V41" s="267">
        <f t="shared" si="1"/>
        <v>819</v>
      </c>
      <c r="W41" s="268"/>
      <c r="X41" s="138" t="s">
        <v>1</v>
      </c>
      <c r="Y41" s="268">
        <f t="shared" si="0"/>
        <v>909</v>
      </c>
      <c r="Z41" s="268"/>
      <c r="AA41" s="139" t="s">
        <v>13</v>
      </c>
      <c r="AB41" s="269">
        <f t="shared" si="2"/>
        <v>858</v>
      </c>
      <c r="AC41" s="270"/>
      <c r="AD41" s="140" t="s">
        <v>1</v>
      </c>
      <c r="AE41" s="270">
        <f t="shared" si="3"/>
        <v>952</v>
      </c>
      <c r="AF41" s="270"/>
      <c r="AG41" s="141" t="s">
        <v>13</v>
      </c>
    </row>
    <row r="42" spans="2:33" x14ac:dyDescent="0.15">
      <c r="H42" s="92"/>
      <c r="I42" s="92"/>
      <c r="J42" s="92"/>
      <c r="R42" s="136">
        <v>11</v>
      </c>
      <c r="S42" s="137" t="s">
        <v>4</v>
      </c>
      <c r="T42" s="136">
        <v>220</v>
      </c>
      <c r="U42" s="137" t="s">
        <v>2</v>
      </c>
      <c r="V42" s="267">
        <f t="shared" si="1"/>
        <v>910</v>
      </c>
      <c r="W42" s="268"/>
      <c r="X42" s="138" t="s">
        <v>1</v>
      </c>
      <c r="Y42" s="268">
        <f t="shared" si="0"/>
        <v>1000</v>
      </c>
      <c r="Z42" s="268"/>
      <c r="AA42" s="139" t="s">
        <v>13</v>
      </c>
      <c r="AB42" s="269">
        <f t="shared" si="2"/>
        <v>953</v>
      </c>
      <c r="AC42" s="270"/>
      <c r="AD42" s="140" t="s">
        <v>1</v>
      </c>
      <c r="AE42" s="270">
        <f t="shared" si="3"/>
        <v>1047</v>
      </c>
      <c r="AF42" s="270"/>
      <c r="AG42" s="141" t="s">
        <v>13</v>
      </c>
    </row>
    <row r="43" spans="2:33" x14ac:dyDescent="0.15">
      <c r="L43" s="92"/>
      <c r="M43" s="92"/>
      <c r="N43" s="92"/>
      <c r="O43" s="92"/>
      <c r="P43" s="92"/>
      <c r="R43" s="136">
        <v>12</v>
      </c>
      <c r="S43" s="137" t="s">
        <v>4</v>
      </c>
      <c r="T43" s="136">
        <v>240</v>
      </c>
      <c r="U43" s="137" t="s">
        <v>2</v>
      </c>
      <c r="V43" s="267">
        <f t="shared" si="1"/>
        <v>1001</v>
      </c>
      <c r="W43" s="268"/>
      <c r="X43" s="138" t="s">
        <v>1</v>
      </c>
      <c r="Y43" s="268">
        <f t="shared" si="0"/>
        <v>1090</v>
      </c>
      <c r="Z43" s="268"/>
      <c r="AA43" s="139" t="s">
        <v>13</v>
      </c>
      <c r="AB43" s="269">
        <f t="shared" si="2"/>
        <v>1048</v>
      </c>
      <c r="AC43" s="270"/>
      <c r="AD43" s="140" t="s">
        <v>1</v>
      </c>
      <c r="AE43" s="270">
        <f t="shared" si="3"/>
        <v>1142</v>
      </c>
      <c r="AF43" s="270"/>
      <c r="AG43" s="141" t="s">
        <v>13</v>
      </c>
    </row>
    <row r="44" spans="2:33" x14ac:dyDescent="0.15">
      <c r="L44" s="92"/>
      <c r="M44" s="92"/>
      <c r="N44" s="92"/>
      <c r="O44" s="92"/>
      <c r="P44" s="92"/>
      <c r="R44" s="136">
        <v>13</v>
      </c>
      <c r="S44" s="137" t="s">
        <v>4</v>
      </c>
      <c r="T44" s="136">
        <v>260</v>
      </c>
      <c r="U44" s="137" t="s">
        <v>2</v>
      </c>
      <c r="V44" s="267">
        <f t="shared" si="1"/>
        <v>1091</v>
      </c>
      <c r="W44" s="268"/>
      <c r="X44" s="138" t="s">
        <v>1</v>
      </c>
      <c r="Y44" s="268">
        <f t="shared" si="0"/>
        <v>1181</v>
      </c>
      <c r="Z44" s="268"/>
      <c r="AA44" s="139" t="s">
        <v>13</v>
      </c>
      <c r="AB44" s="269">
        <f t="shared" si="2"/>
        <v>1143</v>
      </c>
      <c r="AC44" s="270"/>
      <c r="AD44" s="140" t="s">
        <v>1</v>
      </c>
      <c r="AE44" s="270">
        <f t="shared" si="3"/>
        <v>1238</v>
      </c>
      <c r="AF44" s="270"/>
      <c r="AG44" s="141" t="s">
        <v>13</v>
      </c>
    </row>
    <row r="45" spans="2:33" x14ac:dyDescent="0.15">
      <c r="L45" s="92"/>
      <c r="M45" s="92"/>
      <c r="N45" s="92"/>
      <c r="O45" s="92"/>
      <c r="P45" s="92"/>
      <c r="R45" s="136">
        <v>14</v>
      </c>
      <c r="S45" s="137" t="s">
        <v>4</v>
      </c>
      <c r="T45" s="136">
        <v>280</v>
      </c>
      <c r="U45" s="137" t="s">
        <v>2</v>
      </c>
      <c r="V45" s="267">
        <f t="shared" si="1"/>
        <v>1182</v>
      </c>
      <c r="W45" s="268"/>
      <c r="X45" s="138" t="s">
        <v>1</v>
      </c>
      <c r="Y45" s="268">
        <f t="shared" si="0"/>
        <v>1272</v>
      </c>
      <c r="Z45" s="268"/>
      <c r="AA45" s="139" t="s">
        <v>13</v>
      </c>
      <c r="AB45" s="269">
        <f t="shared" si="2"/>
        <v>1239</v>
      </c>
      <c r="AC45" s="270"/>
      <c r="AD45" s="140" t="s">
        <v>1</v>
      </c>
      <c r="AE45" s="270">
        <f t="shared" si="3"/>
        <v>1333</v>
      </c>
      <c r="AF45" s="270"/>
      <c r="AG45" s="141" t="s">
        <v>13</v>
      </c>
    </row>
    <row r="46" spans="2:33" x14ac:dyDescent="0.15">
      <c r="L46" s="92"/>
      <c r="M46" s="92"/>
      <c r="N46" s="92"/>
      <c r="O46" s="92"/>
      <c r="P46" s="92"/>
      <c r="R46" s="136">
        <v>15</v>
      </c>
      <c r="S46" s="137" t="s">
        <v>4</v>
      </c>
      <c r="T46" s="136">
        <v>300</v>
      </c>
      <c r="U46" s="137" t="s">
        <v>2</v>
      </c>
      <c r="V46" s="267">
        <f t="shared" si="1"/>
        <v>1273</v>
      </c>
      <c r="W46" s="268"/>
      <c r="X46" s="138" t="s">
        <v>1</v>
      </c>
      <c r="Y46" s="268">
        <f t="shared" si="0"/>
        <v>1363</v>
      </c>
      <c r="Z46" s="268"/>
      <c r="AA46" s="139" t="s">
        <v>13</v>
      </c>
      <c r="AB46" s="269">
        <f t="shared" si="2"/>
        <v>1334</v>
      </c>
      <c r="AC46" s="270"/>
      <c r="AD46" s="140" t="s">
        <v>1</v>
      </c>
      <c r="AE46" s="270">
        <f t="shared" si="3"/>
        <v>1428</v>
      </c>
      <c r="AF46" s="270"/>
      <c r="AG46" s="141" t="s">
        <v>13</v>
      </c>
    </row>
    <row r="47" spans="2:33" x14ac:dyDescent="0.15">
      <c r="L47" s="92"/>
      <c r="M47" s="92"/>
      <c r="N47" s="92"/>
      <c r="O47" s="92"/>
      <c r="P47" s="92"/>
      <c r="R47" s="136">
        <v>16</v>
      </c>
      <c r="S47" s="137" t="s">
        <v>4</v>
      </c>
      <c r="T47" s="136">
        <v>320</v>
      </c>
      <c r="U47" s="137" t="s">
        <v>2</v>
      </c>
      <c r="V47" s="267">
        <f t="shared" si="1"/>
        <v>1364</v>
      </c>
      <c r="W47" s="268"/>
      <c r="X47" s="138" t="s">
        <v>1</v>
      </c>
      <c r="Y47" s="268">
        <f t="shared" si="0"/>
        <v>1454</v>
      </c>
      <c r="Z47" s="268"/>
      <c r="AA47" s="139" t="s">
        <v>13</v>
      </c>
      <c r="AB47" s="269">
        <f t="shared" si="2"/>
        <v>1429</v>
      </c>
      <c r="AC47" s="270"/>
      <c r="AD47" s="140" t="s">
        <v>1</v>
      </c>
      <c r="AE47" s="270">
        <f t="shared" si="3"/>
        <v>1523</v>
      </c>
      <c r="AF47" s="270"/>
      <c r="AG47" s="141" t="s">
        <v>13</v>
      </c>
    </row>
    <row r="48" spans="2:33" x14ac:dyDescent="0.15">
      <c r="L48" s="92"/>
      <c r="M48" s="92"/>
      <c r="N48" s="92"/>
      <c r="O48" s="92"/>
      <c r="P48" s="92"/>
      <c r="R48" s="136">
        <v>17</v>
      </c>
      <c r="S48" s="137" t="s">
        <v>4</v>
      </c>
      <c r="T48" s="136">
        <v>340</v>
      </c>
      <c r="U48" s="137" t="s">
        <v>2</v>
      </c>
      <c r="V48" s="267">
        <f t="shared" si="1"/>
        <v>1455</v>
      </c>
      <c r="W48" s="268"/>
      <c r="X48" s="138" t="s">
        <v>1</v>
      </c>
      <c r="Y48" s="268">
        <f t="shared" si="0"/>
        <v>1545</v>
      </c>
      <c r="Z48" s="268"/>
      <c r="AA48" s="139" t="s">
        <v>13</v>
      </c>
      <c r="AB48" s="269">
        <f t="shared" si="2"/>
        <v>1524</v>
      </c>
      <c r="AC48" s="270"/>
      <c r="AD48" s="140" t="s">
        <v>1</v>
      </c>
      <c r="AE48" s="270">
        <f t="shared" si="3"/>
        <v>1619</v>
      </c>
      <c r="AF48" s="270"/>
      <c r="AG48" s="141" t="s">
        <v>13</v>
      </c>
    </row>
    <row r="49" spans="12:33" x14ac:dyDescent="0.15">
      <c r="L49" s="92"/>
      <c r="M49" s="92"/>
      <c r="N49" s="92"/>
      <c r="O49" s="92"/>
      <c r="P49" s="92"/>
      <c r="R49" s="136">
        <v>18</v>
      </c>
      <c r="S49" s="137" t="s">
        <v>4</v>
      </c>
      <c r="T49" s="136">
        <v>360</v>
      </c>
      <c r="U49" s="137" t="s">
        <v>2</v>
      </c>
      <c r="V49" s="267">
        <f t="shared" si="1"/>
        <v>1546</v>
      </c>
      <c r="W49" s="268"/>
      <c r="X49" s="138" t="s">
        <v>1</v>
      </c>
      <c r="Y49" s="268">
        <f t="shared" si="0"/>
        <v>1636</v>
      </c>
      <c r="Z49" s="268"/>
      <c r="AA49" s="139" t="s">
        <v>13</v>
      </c>
      <c r="AB49" s="269">
        <f t="shared" si="2"/>
        <v>1620</v>
      </c>
      <c r="AC49" s="270"/>
      <c r="AD49" s="140" t="s">
        <v>1</v>
      </c>
      <c r="AE49" s="270">
        <f t="shared" si="3"/>
        <v>1714</v>
      </c>
      <c r="AF49" s="270"/>
      <c r="AG49" s="141" t="s">
        <v>13</v>
      </c>
    </row>
    <row r="50" spans="12:33" x14ac:dyDescent="0.15">
      <c r="L50" s="92"/>
      <c r="M50" s="92"/>
      <c r="N50" s="92"/>
      <c r="O50" s="92"/>
      <c r="P50" s="92"/>
      <c r="R50" s="136">
        <v>19</v>
      </c>
      <c r="S50" s="137" t="s">
        <v>4</v>
      </c>
      <c r="T50" s="136">
        <v>380</v>
      </c>
      <c r="U50" s="137" t="s">
        <v>2</v>
      </c>
      <c r="V50" s="267">
        <f t="shared" si="1"/>
        <v>1637</v>
      </c>
      <c r="W50" s="268"/>
      <c r="X50" s="138" t="s">
        <v>1</v>
      </c>
      <c r="Y50" s="268">
        <f t="shared" si="0"/>
        <v>1727</v>
      </c>
      <c r="Z50" s="268"/>
      <c r="AA50" s="139" t="s">
        <v>13</v>
      </c>
      <c r="AB50" s="269">
        <f t="shared" si="2"/>
        <v>1715</v>
      </c>
      <c r="AC50" s="270"/>
      <c r="AD50" s="140" t="s">
        <v>1</v>
      </c>
      <c r="AE50" s="270">
        <f t="shared" si="3"/>
        <v>1809</v>
      </c>
      <c r="AF50" s="270"/>
      <c r="AG50" s="141" t="s">
        <v>13</v>
      </c>
    </row>
    <row r="51" spans="12:33" x14ac:dyDescent="0.15">
      <c r="L51" s="92"/>
      <c r="M51" s="92"/>
      <c r="N51" s="92"/>
      <c r="O51" s="92"/>
      <c r="P51" s="92"/>
      <c r="R51" s="136">
        <v>20</v>
      </c>
      <c r="S51" s="137" t="s">
        <v>4</v>
      </c>
      <c r="T51" s="136">
        <v>400</v>
      </c>
      <c r="U51" s="137" t="s">
        <v>2</v>
      </c>
      <c r="V51" s="267">
        <f t="shared" si="1"/>
        <v>1728</v>
      </c>
      <c r="W51" s="268"/>
      <c r="X51" s="138" t="s">
        <v>1</v>
      </c>
      <c r="Y51" s="268">
        <f t="shared" si="0"/>
        <v>1818</v>
      </c>
      <c r="Z51" s="268"/>
      <c r="AA51" s="139" t="s">
        <v>13</v>
      </c>
      <c r="AB51" s="269">
        <f t="shared" si="2"/>
        <v>1810</v>
      </c>
      <c r="AC51" s="270"/>
      <c r="AD51" s="140" t="s">
        <v>1</v>
      </c>
      <c r="AE51" s="270">
        <f t="shared" si="3"/>
        <v>1904</v>
      </c>
      <c r="AF51" s="270"/>
      <c r="AG51" s="141" t="s">
        <v>13</v>
      </c>
    </row>
    <row r="52" spans="12:33" x14ac:dyDescent="0.15">
      <c r="L52" s="92"/>
      <c r="M52" s="92"/>
      <c r="N52" s="92"/>
      <c r="O52" s="92"/>
      <c r="P52" s="92"/>
      <c r="R52" s="142">
        <v>21</v>
      </c>
      <c r="S52" s="143" t="s">
        <v>4</v>
      </c>
      <c r="T52" s="136">
        <v>420</v>
      </c>
      <c r="U52" s="143" t="s">
        <v>2</v>
      </c>
      <c r="V52" s="267">
        <f t="shared" si="1"/>
        <v>1819</v>
      </c>
      <c r="W52" s="268"/>
      <c r="X52" s="144" t="s">
        <v>1</v>
      </c>
      <c r="Y52" s="268">
        <f t="shared" si="0"/>
        <v>1909</v>
      </c>
      <c r="Z52" s="268"/>
      <c r="AA52" s="145" t="s">
        <v>13</v>
      </c>
      <c r="AB52" s="269">
        <f t="shared" si="2"/>
        <v>1905</v>
      </c>
      <c r="AC52" s="270"/>
      <c r="AD52" s="146" t="s">
        <v>1</v>
      </c>
      <c r="AE52" s="270">
        <f t="shared" si="3"/>
        <v>2000</v>
      </c>
      <c r="AF52" s="270"/>
      <c r="AG52" s="147" t="s">
        <v>13</v>
      </c>
    </row>
    <row r="53" spans="12:33" x14ac:dyDescent="0.15">
      <c r="L53" s="92"/>
      <c r="M53" s="92"/>
      <c r="N53" s="92"/>
      <c r="O53" s="92"/>
      <c r="P53" s="92"/>
      <c r="R53" s="136">
        <v>22</v>
      </c>
      <c r="S53" s="137" t="s">
        <v>4</v>
      </c>
      <c r="T53" s="136">
        <v>440</v>
      </c>
      <c r="U53" s="137" t="s">
        <v>2</v>
      </c>
      <c r="V53" s="267">
        <f t="shared" si="1"/>
        <v>1910</v>
      </c>
      <c r="W53" s="268"/>
      <c r="X53" s="138" t="s">
        <v>1</v>
      </c>
      <c r="Y53" s="268">
        <f t="shared" si="0"/>
        <v>2000</v>
      </c>
      <c r="Z53" s="268"/>
      <c r="AA53" s="139" t="s">
        <v>13</v>
      </c>
      <c r="AB53" s="269">
        <f t="shared" si="2"/>
        <v>2001</v>
      </c>
      <c r="AC53" s="270"/>
      <c r="AD53" s="140" t="s">
        <v>1</v>
      </c>
      <c r="AE53" s="270">
        <f t="shared" si="3"/>
        <v>2095</v>
      </c>
      <c r="AF53" s="270"/>
      <c r="AG53" s="141" t="s">
        <v>13</v>
      </c>
    </row>
    <row r="54" spans="12:33" x14ac:dyDescent="0.15">
      <c r="L54" s="92"/>
      <c r="M54" s="92"/>
      <c r="N54" s="92"/>
      <c r="O54" s="92"/>
      <c r="P54" s="92"/>
      <c r="R54" s="136">
        <v>23</v>
      </c>
      <c r="S54" s="137" t="s">
        <v>4</v>
      </c>
      <c r="T54" s="136">
        <v>460</v>
      </c>
      <c r="U54" s="137" t="s">
        <v>2</v>
      </c>
      <c r="V54" s="267">
        <f t="shared" si="1"/>
        <v>2001</v>
      </c>
      <c r="W54" s="268"/>
      <c r="X54" s="138" t="s">
        <v>1</v>
      </c>
      <c r="Y54" s="268">
        <f t="shared" si="0"/>
        <v>2090</v>
      </c>
      <c r="Z54" s="268"/>
      <c r="AA54" s="139" t="s">
        <v>13</v>
      </c>
      <c r="AB54" s="269">
        <f t="shared" si="2"/>
        <v>2096</v>
      </c>
      <c r="AC54" s="270"/>
      <c r="AD54" s="140" t="s">
        <v>1</v>
      </c>
      <c r="AE54" s="270">
        <f t="shared" si="3"/>
        <v>2190</v>
      </c>
      <c r="AF54" s="270"/>
      <c r="AG54" s="141" t="s">
        <v>13</v>
      </c>
    </row>
    <row r="55" spans="12:33" x14ac:dyDescent="0.15">
      <c r="L55" s="92"/>
      <c r="M55" s="92"/>
      <c r="N55" s="92"/>
      <c r="O55" s="92"/>
      <c r="P55" s="92"/>
      <c r="R55" s="136">
        <v>24</v>
      </c>
      <c r="S55" s="137" t="s">
        <v>4</v>
      </c>
      <c r="T55" s="136">
        <v>480</v>
      </c>
      <c r="U55" s="137" t="s">
        <v>2</v>
      </c>
      <c r="V55" s="267">
        <f t="shared" si="1"/>
        <v>2091</v>
      </c>
      <c r="W55" s="268"/>
      <c r="X55" s="138" t="s">
        <v>1</v>
      </c>
      <c r="Y55" s="268">
        <f t="shared" si="0"/>
        <v>2181</v>
      </c>
      <c r="Z55" s="268"/>
      <c r="AA55" s="139" t="s">
        <v>13</v>
      </c>
      <c r="AB55" s="269">
        <f t="shared" si="2"/>
        <v>2191</v>
      </c>
      <c r="AC55" s="270"/>
      <c r="AD55" s="140" t="s">
        <v>1</v>
      </c>
      <c r="AE55" s="270">
        <f t="shared" si="3"/>
        <v>2285</v>
      </c>
      <c r="AF55" s="270"/>
      <c r="AG55" s="141" t="s">
        <v>13</v>
      </c>
    </row>
    <row r="56" spans="12:33" x14ac:dyDescent="0.15">
      <c r="L56" s="92"/>
      <c r="M56" s="92"/>
      <c r="N56" s="92"/>
      <c r="O56" s="92"/>
      <c r="P56" s="92"/>
      <c r="R56" s="148">
        <v>25</v>
      </c>
      <c r="S56" s="149" t="s">
        <v>4</v>
      </c>
      <c r="T56" s="148">
        <v>500</v>
      </c>
      <c r="U56" s="149" t="s">
        <v>2</v>
      </c>
      <c r="V56" s="271">
        <f t="shared" si="1"/>
        <v>2182</v>
      </c>
      <c r="W56" s="272"/>
      <c r="X56" s="150" t="s">
        <v>1</v>
      </c>
      <c r="Y56" s="272">
        <f t="shared" si="0"/>
        <v>2272</v>
      </c>
      <c r="Z56" s="272"/>
      <c r="AA56" s="151" t="s">
        <v>13</v>
      </c>
      <c r="AB56" s="273">
        <f t="shared" si="2"/>
        <v>2286</v>
      </c>
      <c r="AC56" s="274"/>
      <c r="AD56" s="152" t="s">
        <v>1</v>
      </c>
      <c r="AE56" s="274">
        <f t="shared" si="3"/>
        <v>2380</v>
      </c>
      <c r="AF56" s="274"/>
      <c r="AG56" s="153" t="s">
        <v>13</v>
      </c>
    </row>
    <row r="57" spans="12:33" x14ac:dyDescent="0.15">
      <c r="L57" s="92"/>
      <c r="M57" s="92"/>
      <c r="N57" s="92"/>
      <c r="O57" s="92"/>
      <c r="P57" s="92"/>
    </row>
    <row r="58" spans="12:33" x14ac:dyDescent="0.15">
      <c r="L58" s="92"/>
      <c r="M58" s="92"/>
      <c r="N58" s="92"/>
      <c r="O58" s="92"/>
      <c r="P58" s="92"/>
    </row>
    <row r="59" spans="12:33" x14ac:dyDescent="0.15">
      <c r="L59" s="92"/>
      <c r="M59" s="92"/>
      <c r="N59" s="92"/>
      <c r="O59" s="92"/>
      <c r="P59" s="92"/>
    </row>
    <row r="60" spans="12:33" x14ac:dyDescent="0.15">
      <c r="L60" s="92"/>
      <c r="M60" s="92"/>
      <c r="N60" s="92"/>
      <c r="O60" s="92"/>
      <c r="P60" s="92"/>
    </row>
  </sheetData>
  <mergeCells count="119">
    <mergeCell ref="B11:P11"/>
    <mergeCell ref="D15:E15"/>
    <mergeCell ref="D17:E17"/>
    <mergeCell ref="D19:E19"/>
    <mergeCell ref="D23:E23"/>
    <mergeCell ref="D25:E25"/>
    <mergeCell ref="V32:W32"/>
    <mergeCell ref="Y32:Z32"/>
    <mergeCell ref="AB32:AC32"/>
    <mergeCell ref="AE32:AF32"/>
    <mergeCell ref="V33:W33"/>
    <mergeCell ref="Y33:Z33"/>
    <mergeCell ref="AB33:AC33"/>
    <mergeCell ref="AE33:AF33"/>
    <mergeCell ref="D27:E27"/>
    <mergeCell ref="R29:U29"/>
    <mergeCell ref="V29:AG29"/>
    <mergeCell ref="R30:U31"/>
    <mergeCell ref="V30:AA31"/>
    <mergeCell ref="AB30:AG31"/>
    <mergeCell ref="AE36:AF36"/>
    <mergeCell ref="V37:W37"/>
    <mergeCell ref="Y37:Z37"/>
    <mergeCell ref="AB37:AC37"/>
    <mergeCell ref="AE37:AF37"/>
    <mergeCell ref="H34:J34"/>
    <mergeCell ref="V34:W34"/>
    <mergeCell ref="Y34:Z34"/>
    <mergeCell ref="AB34:AC34"/>
    <mergeCell ref="AE34:AF34"/>
    <mergeCell ref="V35:W35"/>
    <mergeCell ref="Y35:Z35"/>
    <mergeCell ref="AB35:AC35"/>
    <mergeCell ref="AE35:AF35"/>
    <mergeCell ref="B39:C39"/>
    <mergeCell ref="H39:I39"/>
    <mergeCell ref="V39:W39"/>
    <mergeCell ref="Y39:Z39"/>
    <mergeCell ref="AB39:AC39"/>
    <mergeCell ref="H36:J36"/>
    <mergeCell ref="V36:W36"/>
    <mergeCell ref="Y36:Z36"/>
    <mergeCell ref="AB36:AC36"/>
    <mergeCell ref="AE39:AF39"/>
    <mergeCell ref="H40:I40"/>
    <mergeCell ref="L40:M40"/>
    <mergeCell ref="V40:W40"/>
    <mergeCell ref="Y40:Z40"/>
    <mergeCell ref="AB40:AC40"/>
    <mergeCell ref="AE40:AF40"/>
    <mergeCell ref="H38:J38"/>
    <mergeCell ref="V38:W38"/>
    <mergeCell ref="Y38:Z38"/>
    <mergeCell ref="AB38:AC38"/>
    <mergeCell ref="AE38:AF38"/>
    <mergeCell ref="V43:W43"/>
    <mergeCell ref="Y43:Z43"/>
    <mergeCell ref="AB43:AC43"/>
    <mergeCell ref="AE43:AF43"/>
    <mergeCell ref="V44:W44"/>
    <mergeCell ref="Y44:Z44"/>
    <mergeCell ref="AB44:AC44"/>
    <mergeCell ref="AE44:AF44"/>
    <mergeCell ref="V41:W41"/>
    <mergeCell ref="Y41:Z41"/>
    <mergeCell ref="AB41:AC41"/>
    <mergeCell ref="AE41:AF41"/>
    <mergeCell ref="V42:W42"/>
    <mergeCell ref="Y42:Z42"/>
    <mergeCell ref="AB42:AC42"/>
    <mergeCell ref="AE42:AF42"/>
    <mergeCell ref="V47:W47"/>
    <mergeCell ref="Y47:Z47"/>
    <mergeCell ref="AB47:AC47"/>
    <mergeCell ref="AE47:AF47"/>
    <mergeCell ref="V48:W48"/>
    <mergeCell ref="Y48:Z48"/>
    <mergeCell ref="AB48:AC48"/>
    <mergeCell ref="AE48:AF48"/>
    <mergeCell ref="V45:W45"/>
    <mergeCell ref="Y45:Z45"/>
    <mergeCell ref="AB45:AC45"/>
    <mergeCell ref="AE45:AF45"/>
    <mergeCell ref="V46:W46"/>
    <mergeCell ref="Y46:Z46"/>
    <mergeCell ref="AB46:AC46"/>
    <mergeCell ref="AE46:AF46"/>
    <mergeCell ref="V51:W51"/>
    <mergeCell ref="Y51:Z51"/>
    <mergeCell ref="AB51:AC51"/>
    <mergeCell ref="AE51:AF51"/>
    <mergeCell ref="V52:W52"/>
    <mergeCell ref="Y52:Z52"/>
    <mergeCell ref="AB52:AC52"/>
    <mergeCell ref="AE52:AF52"/>
    <mergeCell ref="V49:W49"/>
    <mergeCell ref="Y49:Z49"/>
    <mergeCell ref="AB49:AC49"/>
    <mergeCell ref="AE49:AF49"/>
    <mergeCell ref="V50:W50"/>
    <mergeCell ref="Y50:Z50"/>
    <mergeCell ref="AB50:AC50"/>
    <mergeCell ref="AE50:AF50"/>
    <mergeCell ref="V55:W55"/>
    <mergeCell ref="Y55:Z55"/>
    <mergeCell ref="AB55:AC55"/>
    <mergeCell ref="AE55:AF55"/>
    <mergeCell ref="V56:W56"/>
    <mergeCell ref="Y56:Z56"/>
    <mergeCell ref="AB56:AC56"/>
    <mergeCell ref="AE56:AF56"/>
    <mergeCell ref="V53:W53"/>
    <mergeCell ref="Y53:Z53"/>
    <mergeCell ref="AB53:AC53"/>
    <mergeCell ref="AE53:AF53"/>
    <mergeCell ref="V54:W54"/>
    <mergeCell ref="Y54:Z54"/>
    <mergeCell ref="AB54:AC54"/>
    <mergeCell ref="AE54:AF54"/>
  </mergeCells>
  <phoneticPr fontId="1"/>
  <pageMargins left="0.39370078740157483" right="0.39370078740157483" top="0.51181102362204722" bottom="0.51181102362204722" header="0.31496062992125984" footer="0.31496062992125984"/>
  <pageSetup paperSize="9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900FE-DA06-43DE-BDD7-F85E4DF40DB0}">
  <dimension ref="A1:T66"/>
  <sheetViews>
    <sheetView view="pageBreakPreview" zoomScale="75" zoomScaleNormal="75" zoomScaleSheetLayoutView="75" workbookViewId="0">
      <selection activeCell="A2" sqref="A2"/>
    </sheetView>
  </sheetViews>
  <sheetFormatPr defaultColWidth="6.7109375" defaultRowHeight="14.25" x14ac:dyDescent="0.15"/>
  <cols>
    <col min="1" max="1" width="3.7109375" style="83" customWidth="1"/>
    <col min="2" max="7" width="6.7109375" style="83"/>
    <col min="8" max="8" width="6.7109375" style="83" customWidth="1"/>
    <col min="9" max="15" width="6.7109375" style="83"/>
    <col min="16" max="16" width="3.7109375" style="83" customWidth="1"/>
    <col min="17" max="17" width="6.7109375" style="83" customWidth="1"/>
    <col min="18" max="16384" width="6.7109375" style="83"/>
  </cols>
  <sheetData>
    <row r="1" spans="1:16" ht="9.9499999999999993" customHeight="1" x14ac:dyDescent="0.15"/>
    <row r="2" spans="1:16" ht="18.75" x14ac:dyDescent="0.15">
      <c r="B2" s="84" t="s">
        <v>253</v>
      </c>
    </row>
    <row r="5" spans="1:16" x14ac:dyDescent="0.15">
      <c r="A5" s="85"/>
      <c r="B5" s="83" t="s">
        <v>200</v>
      </c>
    </row>
    <row r="6" spans="1:16" x14ac:dyDescent="0.15">
      <c r="A6" s="85"/>
    </row>
    <row r="7" spans="1:16" x14ac:dyDescent="0.15">
      <c r="B7" s="83" t="s">
        <v>201</v>
      </c>
    </row>
    <row r="8" spans="1:16" x14ac:dyDescent="0.15">
      <c r="B8" s="83" t="s">
        <v>202</v>
      </c>
    </row>
    <row r="11" spans="1:16" ht="21.95" customHeight="1" x14ac:dyDescent="0.15">
      <c r="A11" s="85" t="s">
        <v>22</v>
      </c>
      <c r="B11" s="296" t="s">
        <v>342</v>
      </c>
      <c r="C11" s="296"/>
      <c r="D11" s="296"/>
      <c r="E11" s="296"/>
      <c r="F11" s="296"/>
      <c r="G11" s="296"/>
      <c r="H11" s="296"/>
      <c r="I11" s="296"/>
      <c r="J11" s="296"/>
      <c r="K11" s="296"/>
      <c r="L11" s="296"/>
      <c r="M11" s="296"/>
      <c r="N11" s="296"/>
      <c r="O11" s="296"/>
      <c r="P11" s="296"/>
    </row>
    <row r="12" spans="1:16" ht="12" customHeight="1" x14ac:dyDescent="0.15"/>
    <row r="13" spans="1:16" ht="21.95" customHeight="1" x14ac:dyDescent="0.15">
      <c r="B13" s="83" t="s">
        <v>245</v>
      </c>
      <c r="D13" s="280">
        <v>0.5</v>
      </c>
      <c r="E13" s="280"/>
      <c r="F13" s="83" t="s">
        <v>246</v>
      </c>
      <c r="G13" s="91"/>
      <c r="H13" s="91"/>
      <c r="I13" s="91"/>
      <c r="J13" s="91"/>
      <c r="K13" s="91"/>
      <c r="L13" s="91"/>
      <c r="M13" s="91"/>
      <c r="N13" s="91"/>
      <c r="O13" s="92"/>
    </row>
    <row r="14" spans="1:16" s="89" customFormat="1" ht="12" customHeight="1" x14ac:dyDescent="0.15">
      <c r="B14" s="92"/>
      <c r="C14" s="92"/>
      <c r="D14" s="92"/>
      <c r="E14" s="92"/>
      <c r="F14" s="92"/>
      <c r="G14" s="92"/>
    </row>
    <row r="15" spans="1:16" ht="21.95" customHeight="1" x14ac:dyDescent="0.15">
      <c r="B15" s="1" t="s">
        <v>55</v>
      </c>
      <c r="D15" s="280">
        <v>18</v>
      </c>
      <c r="E15" s="280"/>
      <c r="F15" s="83" t="s">
        <v>249</v>
      </c>
      <c r="G15" s="93"/>
      <c r="H15" s="92"/>
      <c r="I15" s="92"/>
      <c r="J15" s="92"/>
      <c r="K15" s="92"/>
      <c r="L15" s="92"/>
      <c r="M15" s="92"/>
      <c r="N15" s="92"/>
      <c r="O15" s="92"/>
      <c r="P15" s="92"/>
    </row>
    <row r="16" spans="1:16" s="92" customFormat="1" ht="21.95" customHeight="1" x14ac:dyDescent="0.15"/>
    <row r="17" spans="1:17" ht="21.95" customHeight="1" x14ac:dyDescent="0.15">
      <c r="A17" s="85" t="s">
        <v>22</v>
      </c>
      <c r="B17" s="83" t="s">
        <v>252</v>
      </c>
    </row>
    <row r="18" spans="1:17" ht="21.95" customHeight="1" x14ac:dyDescent="0.15">
      <c r="A18" s="85"/>
    </row>
    <row r="19" spans="1:17" ht="21.95" customHeight="1" x14ac:dyDescent="0.15">
      <c r="B19" s="87" t="s">
        <v>343</v>
      </c>
      <c r="C19" s="88"/>
      <c r="D19" s="88"/>
      <c r="E19" s="88"/>
      <c r="F19" s="88"/>
      <c r="G19" s="88"/>
      <c r="H19" s="154"/>
      <c r="I19" s="88"/>
    </row>
    <row r="20" spans="1:17" ht="21.95" customHeight="1" x14ac:dyDescent="0.15">
      <c r="H20" s="89"/>
      <c r="I20" s="121"/>
      <c r="J20" s="121"/>
      <c r="K20" s="99"/>
      <c r="L20" s="99"/>
      <c r="M20" s="122"/>
      <c r="N20" s="122"/>
      <c r="O20" s="99"/>
      <c r="P20" s="125" t="s">
        <v>250</v>
      </c>
    </row>
    <row r="21" spans="1:17" ht="21.95" customHeight="1" x14ac:dyDescent="0.15">
      <c r="B21" s="83" t="s">
        <v>248</v>
      </c>
      <c r="D21" s="278">
        <f>ROUNDUP(1800*D13,3)</f>
        <v>900</v>
      </c>
      <c r="E21" s="278"/>
      <c r="F21" s="83" t="s">
        <v>247</v>
      </c>
    </row>
    <row r="22" spans="1:17" ht="21.95" customHeight="1" x14ac:dyDescent="0.15">
      <c r="B22" s="279" t="s">
        <v>38</v>
      </c>
      <c r="C22" s="279"/>
      <c r="D22" s="279"/>
      <c r="E22" s="279"/>
    </row>
    <row r="23" spans="1:17" ht="21.95" customHeight="1" x14ac:dyDescent="0.15">
      <c r="B23" s="99" t="s">
        <v>204</v>
      </c>
      <c r="C23" s="99"/>
      <c r="D23" s="99"/>
      <c r="E23" s="99"/>
      <c r="F23" s="99"/>
      <c r="G23" s="99"/>
      <c r="I23" s="302">
        <f>ROUNDUP(D21/25,0)</f>
        <v>36</v>
      </c>
      <c r="J23" s="302"/>
      <c r="K23" s="99" t="s">
        <v>205</v>
      </c>
      <c r="L23" s="99"/>
      <c r="M23" s="276">
        <f>I23*25</f>
        <v>900</v>
      </c>
      <c r="N23" s="277"/>
      <c r="O23" s="99" t="s">
        <v>3</v>
      </c>
    </row>
    <row r="24" spans="1:17" ht="21.95" customHeight="1" x14ac:dyDescent="0.15">
      <c r="H24" s="92"/>
      <c r="I24" s="92"/>
      <c r="J24" s="92"/>
    </row>
    <row r="25" spans="1:17" ht="21.95" customHeight="1" x14ac:dyDescent="0.15">
      <c r="A25"/>
      <c r="B25" s="95" t="s">
        <v>344</v>
      </c>
      <c r="C25" s="96"/>
      <c r="D25" s="96"/>
      <c r="E25" s="96"/>
      <c r="F25" s="96"/>
      <c r="G25" s="96"/>
      <c r="H25" s="155"/>
      <c r="I25" s="96"/>
      <c r="P25"/>
    </row>
    <row r="26" spans="1:17" ht="21.95" customHeight="1" x14ac:dyDescent="0.15">
      <c r="A26" s="123"/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5" t="s">
        <v>251</v>
      </c>
      <c r="Q26" s="89"/>
    </row>
    <row r="27" spans="1:17" ht="21.95" customHeight="1" x14ac:dyDescent="0.15">
      <c r="A27"/>
      <c r="B27" s="83" t="s">
        <v>248</v>
      </c>
      <c r="D27" s="278">
        <f>ROUNDUP(1825*D13,3)</f>
        <v>912.5</v>
      </c>
      <c r="E27" s="278"/>
      <c r="F27" s="83" t="s">
        <v>247</v>
      </c>
      <c r="L27"/>
      <c r="M27"/>
      <c r="N27"/>
      <c r="O27"/>
      <c r="P27"/>
      <c r="Q27" s="92"/>
    </row>
    <row r="28" spans="1:17" ht="21.95" customHeight="1" x14ac:dyDescent="0.15">
      <c r="A28"/>
      <c r="B28" s="279" t="s">
        <v>38</v>
      </c>
      <c r="C28" s="279"/>
      <c r="D28" s="279"/>
      <c r="E28" s="279"/>
      <c r="F28"/>
      <c r="G28"/>
      <c r="H28"/>
      <c r="I28"/>
      <c r="J28"/>
      <c r="K28"/>
      <c r="L28"/>
      <c r="M28"/>
      <c r="N28"/>
      <c r="O28"/>
      <c r="P28"/>
      <c r="Q28" s="92"/>
    </row>
    <row r="29" spans="1:17" ht="21.95" customHeight="1" x14ac:dyDescent="0.15">
      <c r="A29"/>
      <c r="B29" s="99" t="s">
        <v>204</v>
      </c>
      <c r="C29"/>
      <c r="D29"/>
      <c r="E29"/>
      <c r="F29"/>
      <c r="G29"/>
      <c r="H29"/>
      <c r="I29" s="303">
        <f>ROUNDUP(D27/25,0)</f>
        <v>37</v>
      </c>
      <c r="J29" s="303"/>
      <c r="K29" s="99" t="s">
        <v>205</v>
      </c>
      <c r="L29" s="99"/>
      <c r="M29" s="276">
        <f>I29*25</f>
        <v>925</v>
      </c>
      <c r="N29" s="277"/>
      <c r="O29" s="99" t="s">
        <v>3</v>
      </c>
      <c r="P29"/>
      <c r="Q29" s="92"/>
    </row>
    <row r="30" spans="1:17" x14ac:dyDescent="0.1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 s="92"/>
    </row>
    <row r="31" spans="1:17" x14ac:dyDescent="0.1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 s="92"/>
    </row>
    <row r="32" spans="1:17" x14ac:dyDescent="0.1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 s="92"/>
    </row>
    <row r="33" spans="1:20" x14ac:dyDescent="0.1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 s="92"/>
    </row>
    <row r="34" spans="1:20" x14ac:dyDescent="0.1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 s="92"/>
    </row>
    <row r="35" spans="1:20" ht="14.25" customHeight="1" x14ac:dyDescent="0.15">
      <c r="A35" s="85" t="s">
        <v>22</v>
      </c>
      <c r="B35" s="301" t="s">
        <v>257</v>
      </c>
      <c r="C35" s="301"/>
      <c r="D35" s="301"/>
      <c r="E35" s="301"/>
      <c r="F35" s="301"/>
      <c r="G35" s="301"/>
      <c r="H35" s="301"/>
      <c r="I35" s="301"/>
      <c r="J35" s="301"/>
      <c r="K35" s="301"/>
      <c r="L35" s="301"/>
      <c r="M35" s="301"/>
      <c r="N35" s="301"/>
      <c r="O35" s="301"/>
      <c r="P35"/>
      <c r="Q35" s="92"/>
    </row>
    <row r="36" spans="1:20" x14ac:dyDescent="0.15">
      <c r="B36" s="301"/>
      <c r="C36" s="301"/>
      <c r="D36" s="301"/>
      <c r="E36" s="301"/>
      <c r="F36" s="301"/>
      <c r="G36" s="301"/>
      <c r="H36" s="301"/>
      <c r="I36" s="301"/>
      <c r="J36" s="301"/>
      <c r="K36" s="301"/>
      <c r="L36" s="301"/>
      <c r="M36" s="301"/>
      <c r="N36" s="301"/>
      <c r="O36" s="301"/>
      <c r="P36" s="92"/>
      <c r="Q36" s="92"/>
    </row>
    <row r="37" spans="1:20" x14ac:dyDescent="0.15">
      <c r="A37" s="91"/>
      <c r="B37" s="301"/>
      <c r="C37" s="301"/>
      <c r="D37" s="301"/>
      <c r="E37" s="301"/>
      <c r="F37" s="301"/>
      <c r="G37" s="301"/>
      <c r="H37" s="301"/>
      <c r="I37" s="301"/>
      <c r="J37" s="301"/>
      <c r="K37" s="301"/>
      <c r="L37" s="301"/>
      <c r="M37" s="301"/>
      <c r="N37" s="301"/>
      <c r="O37" s="301"/>
      <c r="P37" s="91"/>
      <c r="Q37" s="91"/>
      <c r="R37" s="91"/>
      <c r="S37" s="91"/>
      <c r="T37" s="91"/>
    </row>
    <row r="38" spans="1:20" x14ac:dyDescent="0.15">
      <c r="A38" s="91"/>
      <c r="B38" s="126"/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91"/>
      <c r="Q38" s="91"/>
      <c r="R38" s="91"/>
      <c r="S38" s="91"/>
      <c r="T38" s="91"/>
    </row>
    <row r="39" spans="1:20" x14ac:dyDescent="0.15">
      <c r="A39" s="91"/>
      <c r="B39" s="126"/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91"/>
      <c r="Q39" s="91"/>
      <c r="R39" s="91"/>
      <c r="S39" s="91"/>
      <c r="T39" s="91"/>
    </row>
    <row r="40" spans="1:20" x14ac:dyDescent="0.15">
      <c r="A40" s="91"/>
      <c r="B40" s="126"/>
      <c r="C40" s="126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91"/>
      <c r="Q40" s="91"/>
      <c r="R40" s="91"/>
      <c r="S40" s="91"/>
      <c r="T40" s="91"/>
    </row>
    <row r="41" spans="1:20" x14ac:dyDescent="0.15">
      <c r="A41" s="91"/>
      <c r="B41" s="126"/>
      <c r="C41" s="126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91"/>
      <c r="Q41" s="91"/>
      <c r="R41" s="91"/>
      <c r="S41" s="91"/>
      <c r="T41" s="91"/>
    </row>
    <row r="42" spans="1:20" x14ac:dyDescent="0.15">
      <c r="A42" s="91"/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</row>
    <row r="43" spans="1:20" x14ac:dyDescent="0.15">
      <c r="A43" s="91"/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</row>
    <row r="44" spans="1:20" x14ac:dyDescent="0.15">
      <c r="A44" s="91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</row>
    <row r="45" spans="1:20" x14ac:dyDescent="0.15">
      <c r="A45" s="91"/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</row>
    <row r="46" spans="1:20" x14ac:dyDescent="0.15">
      <c r="A46" s="91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</row>
    <row r="47" spans="1:20" x14ac:dyDescent="0.15">
      <c r="A47" s="91"/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</row>
    <row r="48" spans="1:20" x14ac:dyDescent="0.15">
      <c r="A48" s="91"/>
      <c r="B48" s="91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</row>
    <row r="49" spans="1:20" x14ac:dyDescent="0.15">
      <c r="A49" s="91"/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</row>
    <row r="50" spans="1:20" x14ac:dyDescent="0.15">
      <c r="A50" s="91"/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</row>
    <row r="51" spans="1:20" x14ac:dyDescent="0.15">
      <c r="A51" s="91"/>
      <c r="B51" s="91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</row>
    <row r="52" spans="1:20" x14ac:dyDescent="0.15">
      <c r="A52" s="91"/>
      <c r="B52" s="91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</row>
    <row r="53" spans="1:20" x14ac:dyDescent="0.15">
      <c r="A53" s="91"/>
      <c r="B53" s="91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</row>
    <row r="54" spans="1:20" x14ac:dyDescent="0.15">
      <c r="A54" s="91"/>
      <c r="B54" s="91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</row>
    <row r="55" spans="1:20" x14ac:dyDescent="0.15">
      <c r="A55" s="91"/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</row>
    <row r="56" spans="1:20" x14ac:dyDescent="0.15">
      <c r="A56" s="91"/>
      <c r="B56" s="91"/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</row>
    <row r="57" spans="1:20" x14ac:dyDescent="0.15">
      <c r="A57" s="91"/>
      <c r="B57" s="91"/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</row>
    <row r="58" spans="1:20" x14ac:dyDescent="0.15">
      <c r="A58" s="91"/>
      <c r="B58" s="91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</row>
    <row r="59" spans="1:20" x14ac:dyDescent="0.15">
      <c r="A59" s="91"/>
      <c r="B59" s="91"/>
      <c r="C59" s="91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</row>
    <row r="60" spans="1:20" x14ac:dyDescent="0.15">
      <c r="A60" s="91"/>
      <c r="B60" s="91"/>
      <c r="C60" s="91"/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</row>
    <row r="61" spans="1:20" x14ac:dyDescent="0.15">
      <c r="A61" s="91"/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</row>
    <row r="62" spans="1:20" x14ac:dyDescent="0.15">
      <c r="A62" s="91"/>
      <c r="B62" s="91"/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</row>
    <row r="63" spans="1:20" x14ac:dyDescent="0.15">
      <c r="A63" s="91"/>
      <c r="B63" s="91"/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</row>
    <row r="64" spans="1:20" x14ac:dyDescent="0.15">
      <c r="A64" s="91"/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</row>
    <row r="65" spans="1:20" x14ac:dyDescent="0.15">
      <c r="A65" s="91"/>
      <c r="B65" s="91"/>
      <c r="C65" s="91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</row>
    <row r="66" spans="1:20" x14ac:dyDescent="0.15">
      <c r="A66" s="91"/>
      <c r="B66" s="91"/>
      <c r="C66" s="91"/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</row>
  </sheetData>
  <mergeCells count="12">
    <mergeCell ref="B11:P11"/>
    <mergeCell ref="D13:E13"/>
    <mergeCell ref="D15:E15"/>
    <mergeCell ref="D21:E21"/>
    <mergeCell ref="M29:N29"/>
    <mergeCell ref="D27:E27"/>
    <mergeCell ref="B28:E28"/>
    <mergeCell ref="B35:O37"/>
    <mergeCell ref="I23:J23"/>
    <mergeCell ref="M23:N23"/>
    <mergeCell ref="B22:E22"/>
    <mergeCell ref="I29:J29"/>
  </mergeCells>
  <phoneticPr fontId="1"/>
  <pageMargins left="0.39370078740157483" right="0.39370078740157483" top="0.51181102362204722" bottom="0.51181102362204722" header="0.31496062992125984" footer="0.31496062992125984"/>
  <pageSetup paperSize="9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5DB70-B75D-42E8-BC06-D32C95C2E020}">
  <dimension ref="A1:U41"/>
  <sheetViews>
    <sheetView view="pageBreakPreview" zoomScale="75" zoomScaleNormal="75" zoomScaleSheetLayoutView="75" workbookViewId="0">
      <selection activeCell="A2" sqref="A2"/>
    </sheetView>
  </sheetViews>
  <sheetFormatPr defaultColWidth="10.7109375" defaultRowHeight="14.25" x14ac:dyDescent="0.15"/>
  <cols>
    <col min="1" max="1" width="3.7109375" style="100" customWidth="1"/>
    <col min="2" max="2" width="9.140625" style="100" customWidth="1"/>
    <col min="3" max="3" width="6" style="100" customWidth="1"/>
    <col min="4" max="4" width="2.7109375" style="100" customWidth="1"/>
    <col min="5" max="5" width="8.7109375" style="100" customWidth="1"/>
    <col min="6" max="17" width="6" style="100" customWidth="1"/>
    <col min="18" max="18" width="2.7109375" style="100" customWidth="1"/>
    <col min="19" max="19" width="10.7109375" style="100"/>
    <col min="20" max="21" width="10.7109375" style="120"/>
    <col min="22" max="16384" width="10.7109375" style="100"/>
  </cols>
  <sheetData>
    <row r="1" spans="1:8" s="83" customFormat="1" ht="9.9499999999999993" customHeight="1" x14ac:dyDescent="0.15"/>
    <row r="2" spans="1:8" s="83" customFormat="1" ht="18.75" x14ac:dyDescent="0.15">
      <c r="B2" s="84" t="s">
        <v>275</v>
      </c>
    </row>
    <row r="3" spans="1:8" s="83" customFormat="1" x14ac:dyDescent="0.15"/>
    <row r="4" spans="1:8" s="83" customFormat="1" x14ac:dyDescent="0.15"/>
    <row r="5" spans="1:8" s="83" customFormat="1" x14ac:dyDescent="0.15">
      <c r="A5" s="85"/>
      <c r="B5" s="83" t="s">
        <v>206</v>
      </c>
    </row>
    <row r="6" spans="1:8" s="83" customFormat="1" ht="16.5" x14ac:dyDescent="0.15">
      <c r="A6" s="85"/>
      <c r="B6" s="83" t="s">
        <v>207</v>
      </c>
    </row>
    <row r="7" spans="1:8" s="83" customFormat="1" x14ac:dyDescent="0.15">
      <c r="A7" s="85"/>
    </row>
    <row r="8" spans="1:8" s="83" customFormat="1" x14ac:dyDescent="0.15">
      <c r="B8" s="83" t="s">
        <v>46</v>
      </c>
    </row>
    <row r="9" spans="1:8" s="83" customFormat="1" x14ac:dyDescent="0.15">
      <c r="B9" s="83" t="s">
        <v>208</v>
      </c>
    </row>
    <row r="10" spans="1:8" s="83" customFormat="1" ht="14.25" customHeight="1" x14ac:dyDescent="0.15"/>
    <row r="11" spans="1:8" ht="14.25" customHeight="1" x14ac:dyDescent="0.15"/>
    <row r="12" spans="1:8" x14ac:dyDescent="0.15">
      <c r="A12" s="101" t="s">
        <v>209</v>
      </c>
      <c r="B12" s="100" t="s">
        <v>210</v>
      </c>
    </row>
    <row r="13" spans="1:8" x14ac:dyDescent="0.15">
      <c r="B13" s="103"/>
      <c r="C13" s="103"/>
      <c r="D13" s="103"/>
      <c r="E13" s="103"/>
      <c r="F13" s="103"/>
      <c r="G13" s="103"/>
      <c r="H13" s="103"/>
    </row>
    <row r="14" spans="1:8" ht="15.95" customHeight="1" x14ac:dyDescent="0.15">
      <c r="B14" s="309" t="s">
        <v>211</v>
      </c>
      <c r="C14" s="311" t="s">
        <v>212</v>
      </c>
      <c r="D14" s="309"/>
      <c r="E14" s="312"/>
      <c r="F14" s="311" t="s">
        <v>213</v>
      </c>
      <c r="G14" s="309"/>
      <c r="H14" s="309"/>
    </row>
    <row r="15" spans="1:8" ht="15.95" customHeight="1" thickBot="1" x14ac:dyDescent="0.2">
      <c r="B15" s="310"/>
      <c r="C15" s="104" t="s">
        <v>214</v>
      </c>
      <c r="D15" s="105" t="s">
        <v>215</v>
      </c>
      <c r="E15" s="106" t="s">
        <v>216</v>
      </c>
      <c r="F15" s="313" t="s">
        <v>217</v>
      </c>
      <c r="G15" s="310"/>
      <c r="H15" s="310"/>
    </row>
    <row r="16" spans="1:8" ht="15.95" customHeight="1" x14ac:dyDescent="0.15">
      <c r="B16" s="107" t="s">
        <v>218</v>
      </c>
      <c r="C16" s="108" t="s">
        <v>219</v>
      </c>
      <c r="D16" s="109" t="s">
        <v>215</v>
      </c>
      <c r="E16" s="107" t="s">
        <v>220</v>
      </c>
      <c r="F16" s="110">
        <v>0.1</v>
      </c>
      <c r="G16" s="109" t="s">
        <v>221</v>
      </c>
      <c r="H16" s="109">
        <v>0.3</v>
      </c>
    </row>
    <row r="17" spans="1:17" ht="15.95" customHeight="1" x14ac:dyDescent="0.15">
      <c r="B17" s="111" t="s">
        <v>222</v>
      </c>
      <c r="C17" s="112" t="s">
        <v>223</v>
      </c>
      <c r="D17" s="109" t="s">
        <v>215</v>
      </c>
      <c r="E17" s="111" t="s">
        <v>220</v>
      </c>
      <c r="F17" s="113">
        <v>0.1</v>
      </c>
      <c r="G17" s="114" t="s">
        <v>221</v>
      </c>
      <c r="H17" s="114">
        <v>0.4</v>
      </c>
    </row>
    <row r="18" spans="1:17" ht="15.95" customHeight="1" x14ac:dyDescent="0.15">
      <c r="B18" s="111" t="s">
        <v>224</v>
      </c>
      <c r="C18" s="112" t="s">
        <v>225</v>
      </c>
      <c r="D18" s="109" t="s">
        <v>215</v>
      </c>
      <c r="E18" s="111" t="s">
        <v>220</v>
      </c>
      <c r="F18" s="113">
        <v>0.1</v>
      </c>
      <c r="G18" s="114" t="s">
        <v>221</v>
      </c>
      <c r="H18" s="114">
        <v>0.5</v>
      </c>
    </row>
    <row r="19" spans="1:17" ht="15.95" customHeight="1" x14ac:dyDescent="0.15">
      <c r="B19" s="111" t="s">
        <v>226</v>
      </c>
      <c r="C19" s="112" t="s">
        <v>227</v>
      </c>
      <c r="D19" s="109" t="s">
        <v>215</v>
      </c>
      <c r="E19" s="111" t="s">
        <v>220</v>
      </c>
      <c r="F19" s="113">
        <v>0.1</v>
      </c>
      <c r="G19" s="114" t="s">
        <v>221</v>
      </c>
      <c r="H19" s="114">
        <v>0.6</v>
      </c>
    </row>
    <row r="20" spans="1:17" ht="15.95" customHeight="1" x14ac:dyDescent="0.15">
      <c r="B20" s="111" t="s">
        <v>228</v>
      </c>
      <c r="C20" s="112" t="s">
        <v>229</v>
      </c>
      <c r="D20" s="109" t="s">
        <v>215</v>
      </c>
      <c r="E20" s="111" t="s">
        <v>220</v>
      </c>
      <c r="F20" s="113">
        <v>0.1</v>
      </c>
      <c r="G20" s="114" t="s">
        <v>221</v>
      </c>
      <c r="H20" s="114">
        <v>0.7</v>
      </c>
    </row>
    <row r="21" spans="1:17" ht="15.95" customHeight="1" x14ac:dyDescent="0.15">
      <c r="B21" s="111" t="s">
        <v>230</v>
      </c>
      <c r="C21" s="112" t="s">
        <v>231</v>
      </c>
      <c r="D21" s="109" t="s">
        <v>215</v>
      </c>
      <c r="E21" s="111" t="s">
        <v>220</v>
      </c>
      <c r="F21" s="113">
        <v>0.1</v>
      </c>
      <c r="G21" s="114" t="s">
        <v>221</v>
      </c>
      <c r="H21" s="114">
        <v>0.8</v>
      </c>
    </row>
    <row r="22" spans="1:17" ht="15.95" customHeight="1" x14ac:dyDescent="0.15">
      <c r="B22" s="111" t="s">
        <v>232</v>
      </c>
      <c r="C22" s="112" t="s">
        <v>233</v>
      </c>
      <c r="D22" s="109" t="s">
        <v>215</v>
      </c>
      <c r="E22" s="111" t="s">
        <v>220</v>
      </c>
      <c r="F22" s="113">
        <v>0.1</v>
      </c>
      <c r="G22" s="114" t="s">
        <v>221</v>
      </c>
      <c r="H22" s="114">
        <v>0.9</v>
      </c>
    </row>
    <row r="23" spans="1:17" ht="15.95" customHeight="1" x14ac:dyDescent="0.15">
      <c r="B23" s="111" t="s">
        <v>234</v>
      </c>
      <c r="C23" s="112" t="s">
        <v>235</v>
      </c>
      <c r="D23" s="109" t="s">
        <v>215</v>
      </c>
      <c r="E23" s="111" t="s">
        <v>220</v>
      </c>
      <c r="F23" s="113">
        <v>0.1</v>
      </c>
      <c r="G23" s="114" t="s">
        <v>221</v>
      </c>
      <c r="H23" s="115">
        <v>1</v>
      </c>
      <c r="I23" s="116" t="s">
        <v>236</v>
      </c>
    </row>
    <row r="26" spans="1:17" x14ac:dyDescent="0.15">
      <c r="A26" s="85" t="s">
        <v>22</v>
      </c>
      <c r="B26" s="296" t="s">
        <v>345</v>
      </c>
      <c r="C26" s="296"/>
      <c r="D26" s="296"/>
      <c r="E26" s="296"/>
      <c r="F26" s="296"/>
      <c r="G26" s="296"/>
      <c r="H26" s="296"/>
      <c r="I26" s="296"/>
      <c r="J26" s="296"/>
      <c r="K26" s="296"/>
      <c r="L26" s="296"/>
      <c r="M26" s="296"/>
      <c r="N26" s="296"/>
      <c r="O26" s="296"/>
      <c r="P26" s="86"/>
      <c r="Q26" s="86"/>
    </row>
    <row r="28" spans="1:17" ht="15.95" customHeight="1" x14ac:dyDescent="0.15">
      <c r="B28" s="100" t="s">
        <v>237</v>
      </c>
      <c r="F28" s="305">
        <v>10</v>
      </c>
      <c r="G28" s="305"/>
      <c r="H28" s="83" t="s">
        <v>6</v>
      </c>
      <c r="K28" s="117"/>
    </row>
    <row r="29" spans="1:17" ht="8.1" customHeight="1" x14ac:dyDescent="0.15"/>
    <row r="30" spans="1:17" ht="15.95" customHeight="1" x14ac:dyDescent="0.15">
      <c r="B30" s="100" t="s">
        <v>238</v>
      </c>
      <c r="F30" s="304">
        <v>0.3</v>
      </c>
      <c r="G30" s="304"/>
      <c r="H30" s="83" t="s">
        <v>274</v>
      </c>
    </row>
    <row r="31" spans="1:17" ht="8.1" customHeight="1" x14ac:dyDescent="0.15"/>
    <row r="32" spans="1:17" ht="15.95" customHeight="1" x14ac:dyDescent="0.15">
      <c r="B32" s="1" t="s">
        <v>111</v>
      </c>
      <c r="E32" s="101" t="s">
        <v>20</v>
      </c>
      <c r="F32" s="305">
        <v>10</v>
      </c>
      <c r="G32" s="305"/>
      <c r="H32" s="100" t="s">
        <v>256</v>
      </c>
    </row>
    <row r="33" spans="2:12" ht="8.1" customHeight="1" x14ac:dyDescent="0.15"/>
    <row r="34" spans="2:12" ht="15.95" customHeight="1" x14ac:dyDescent="0.15">
      <c r="B34" s="100" t="s">
        <v>239</v>
      </c>
      <c r="F34" s="305">
        <v>5</v>
      </c>
      <c r="G34" s="305"/>
      <c r="H34" s="100" t="s">
        <v>240</v>
      </c>
    </row>
    <row r="36" spans="2:12" ht="15.95" customHeight="1" x14ac:dyDescent="0.15">
      <c r="B36" s="102" t="s">
        <v>241</v>
      </c>
      <c r="F36" s="306">
        <f>F28*F30*(1+(F32/100))</f>
        <v>3.3000000000000003</v>
      </c>
      <c r="G36" s="306"/>
      <c r="H36" s="83" t="s">
        <v>3</v>
      </c>
    </row>
    <row r="37" spans="2:12" ht="8.1" customHeight="1" x14ac:dyDescent="0.15"/>
    <row r="38" spans="2:12" ht="15.95" customHeight="1" x14ac:dyDescent="0.15">
      <c r="B38" s="100" t="s">
        <v>242</v>
      </c>
      <c r="F38" s="307">
        <f>F36/F34</f>
        <v>0.66</v>
      </c>
      <c r="G38" s="307"/>
      <c r="H38" s="83" t="s">
        <v>3</v>
      </c>
    </row>
    <row r="39" spans="2:12" ht="8.1" customHeight="1" x14ac:dyDescent="0.15">
      <c r="G39" s="118"/>
    </row>
    <row r="40" spans="2:12" ht="15.95" customHeight="1" x14ac:dyDescent="0.15">
      <c r="B40" s="100" t="s">
        <v>243</v>
      </c>
      <c r="F40" s="308">
        <f>ROUNDUP(F38/4,0)</f>
        <v>1</v>
      </c>
      <c r="G40" s="308"/>
      <c r="H40" s="100" t="s">
        <v>244</v>
      </c>
      <c r="J40" s="276">
        <f>F40*4</f>
        <v>4</v>
      </c>
      <c r="K40" s="277"/>
      <c r="L40" s="99" t="s">
        <v>3</v>
      </c>
    </row>
    <row r="41" spans="2:12" x14ac:dyDescent="0.15">
      <c r="E41" s="119"/>
    </row>
  </sheetData>
  <mergeCells count="13">
    <mergeCell ref="F28:G28"/>
    <mergeCell ref="B14:B15"/>
    <mergeCell ref="C14:E14"/>
    <mergeCell ref="F14:H14"/>
    <mergeCell ref="F15:H15"/>
    <mergeCell ref="B26:O26"/>
    <mergeCell ref="J40:K40"/>
    <mergeCell ref="F30:G30"/>
    <mergeCell ref="F32:G32"/>
    <mergeCell ref="F34:G34"/>
    <mergeCell ref="F36:G36"/>
    <mergeCell ref="F38:G38"/>
    <mergeCell ref="F40:G40"/>
  </mergeCells>
  <phoneticPr fontId="1"/>
  <pageMargins left="0.39370078740157483" right="0.39370078740157483" top="0.51181102362204722" bottom="0.51181102362204722" header="0.31496062992125984" footer="0.31496062992125984"/>
  <pageSetup paperSize="9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1FD59-DFD1-476B-A731-F261D8B0A832}">
  <dimension ref="A1:S56"/>
  <sheetViews>
    <sheetView view="pageBreakPreview" zoomScale="75" zoomScaleNormal="75" zoomScaleSheetLayoutView="75" workbookViewId="0">
      <selection activeCell="A2" sqref="A2"/>
    </sheetView>
  </sheetViews>
  <sheetFormatPr defaultColWidth="6.7109375" defaultRowHeight="14.25" x14ac:dyDescent="0.15"/>
  <cols>
    <col min="1" max="1" width="3.7109375" style="1" customWidth="1"/>
    <col min="2" max="7" width="6.7109375" style="1"/>
    <col min="8" max="8" width="6.7109375" style="1" customWidth="1"/>
    <col min="9" max="15" width="6.7109375" style="1"/>
    <col min="16" max="16" width="3.7109375" style="1" customWidth="1"/>
    <col min="17" max="17" width="6.7109375" style="1" customWidth="1"/>
    <col min="18" max="16384" width="6.7109375" style="1"/>
  </cols>
  <sheetData>
    <row r="1" spans="1:19" ht="9.9499999999999993" customHeight="1" x14ac:dyDescent="0.15"/>
    <row r="2" spans="1:19" ht="18.75" x14ac:dyDescent="0.15">
      <c r="B2" s="26" t="s">
        <v>32</v>
      </c>
    </row>
    <row r="5" spans="1:19" x14ac:dyDescent="0.15">
      <c r="A5" s="2"/>
      <c r="B5" s="1" t="s">
        <v>51</v>
      </c>
    </row>
    <row r="6" spans="1:19" ht="9.9499999999999993" customHeight="1" x14ac:dyDescent="0.15">
      <c r="A6" s="2"/>
    </row>
    <row r="7" spans="1:19" ht="14.25" customHeight="1" x14ac:dyDescent="0.15">
      <c r="B7" s="1" t="s">
        <v>46</v>
      </c>
    </row>
    <row r="8" spans="1:19" x14ac:dyDescent="0.15">
      <c r="B8" s="1" t="s">
        <v>357</v>
      </c>
    </row>
    <row r="11" spans="1:19" x14ac:dyDescent="0.15">
      <c r="A11" s="2" t="s">
        <v>22</v>
      </c>
      <c r="B11" s="203" t="s">
        <v>37</v>
      </c>
      <c r="C11" s="203"/>
      <c r="D11" s="203"/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3"/>
    </row>
    <row r="12" spans="1:19" ht="9.9499999999999993" customHeight="1" x14ac:dyDescent="0.15"/>
    <row r="13" spans="1:19" x14ac:dyDescent="0.15">
      <c r="B13" s="1" t="s">
        <v>25</v>
      </c>
      <c r="D13" s="204">
        <f>(K13)/1000</f>
        <v>0.2</v>
      </c>
      <c r="E13" s="204"/>
      <c r="F13" s="1" t="s">
        <v>9</v>
      </c>
      <c r="J13" s="2" t="s">
        <v>29</v>
      </c>
      <c r="K13" s="77">
        <v>200</v>
      </c>
      <c r="L13" s="1" t="s">
        <v>10</v>
      </c>
      <c r="M13" s="33" t="s">
        <v>30</v>
      </c>
      <c r="N13" s="24" t="s">
        <v>31</v>
      </c>
      <c r="O13"/>
      <c r="R13" s="76"/>
      <c r="S13" s="76"/>
    </row>
    <row r="14" spans="1:19" ht="9.9499999999999993" customHeight="1" x14ac:dyDescent="0.15">
      <c r="B14"/>
      <c r="C14"/>
      <c r="D14"/>
      <c r="E14"/>
      <c r="F14"/>
      <c r="G14"/>
    </row>
    <row r="15" spans="1:19" x14ac:dyDescent="0.15">
      <c r="B15" s="1" t="s">
        <v>55</v>
      </c>
      <c r="D15" s="205">
        <v>5</v>
      </c>
      <c r="E15" s="205"/>
      <c r="F15" s="1" t="s">
        <v>254</v>
      </c>
      <c r="G15" s="24"/>
      <c r="H15"/>
      <c r="I15"/>
      <c r="J15"/>
      <c r="K15"/>
      <c r="L15"/>
      <c r="M15"/>
      <c r="N15"/>
      <c r="O15"/>
      <c r="P15"/>
      <c r="R15" s="76"/>
      <c r="S15" s="76"/>
    </row>
    <row r="16" spans="1:19" customFormat="1" ht="12" x14ac:dyDescent="0.15"/>
    <row r="17" spans="1:16" x14ac:dyDescent="0.15">
      <c r="B17" s="1" t="s">
        <v>26</v>
      </c>
      <c r="D17" s="204">
        <f>D13*((100+D15)/100)</f>
        <v>0.21000000000000002</v>
      </c>
      <c r="E17" s="204"/>
      <c r="F17" s="1" t="s">
        <v>54</v>
      </c>
    </row>
    <row r="18" spans="1:16" ht="18" customHeight="1" x14ac:dyDescent="0.15"/>
    <row r="19" spans="1:16" x14ac:dyDescent="0.15">
      <c r="A19" s="2" t="s">
        <v>22</v>
      </c>
      <c r="B19" s="1" t="s">
        <v>36</v>
      </c>
    </row>
    <row r="20" spans="1:16" ht="9.9499999999999993" customHeight="1" x14ac:dyDescent="0.15"/>
    <row r="21" spans="1:16" x14ac:dyDescent="0.15">
      <c r="B21" s="1" t="s">
        <v>0</v>
      </c>
      <c r="H21" s="205">
        <v>100</v>
      </c>
      <c r="I21" s="205"/>
      <c r="J21" s="205"/>
      <c r="K21" s="1" t="s">
        <v>6</v>
      </c>
    </row>
    <row r="22" spans="1:16" ht="9.9499999999999993" customHeight="1" x14ac:dyDescent="0.15"/>
    <row r="23" spans="1:16" x14ac:dyDescent="0.15">
      <c r="B23" s="1" t="s">
        <v>49</v>
      </c>
      <c r="H23" s="196">
        <f>ROUNDUP(H21*D17,1)</f>
        <v>21</v>
      </c>
      <c r="I23" s="196"/>
      <c r="J23" s="196"/>
      <c r="K23" s="1" t="s">
        <v>3</v>
      </c>
    </row>
    <row r="24" spans="1:16" x14ac:dyDescent="0.15">
      <c r="B24" s="206" t="s">
        <v>38</v>
      </c>
      <c r="C24" s="206"/>
      <c r="F24"/>
      <c r="H24" s="206" t="s">
        <v>38</v>
      </c>
      <c r="I24" s="206"/>
      <c r="J24"/>
      <c r="K24"/>
    </row>
    <row r="25" spans="1:16" x14ac:dyDescent="0.15">
      <c r="B25" s="25" t="s">
        <v>347</v>
      </c>
      <c r="C25" s="25"/>
      <c r="D25" s="25"/>
      <c r="E25" s="25"/>
      <c r="F25" s="25"/>
      <c r="G25" s="25"/>
      <c r="N25" s="25"/>
    </row>
    <row r="26" spans="1:16" x14ac:dyDescent="0.15">
      <c r="B26" s="25"/>
      <c r="C26" s="25"/>
      <c r="D26" s="25"/>
      <c r="E26" s="25"/>
      <c r="F26" s="25"/>
      <c r="G26" s="25"/>
      <c r="N26" s="25"/>
    </row>
    <row r="27" spans="1:16" x14ac:dyDescent="0.15">
      <c r="C27" s="2" t="s">
        <v>348</v>
      </c>
      <c r="D27" s="197">
        <f>IF(H23-ROUNDDOWN(H23/20,0)*20&lt;=16,ROUNDDOWN(H23/20,0),ROUNDUP(H23/20,0))</f>
        <v>1</v>
      </c>
      <c r="E27" s="197"/>
      <c r="F27" s="197"/>
      <c r="G27" s="1" t="s">
        <v>4</v>
      </c>
      <c r="H27" s="198">
        <f>D27*20</f>
        <v>20</v>
      </c>
      <c r="I27" s="199"/>
      <c r="J27" s="1" t="s">
        <v>3</v>
      </c>
      <c r="K27" s="200">
        <f>H27+H29</f>
        <v>24</v>
      </c>
      <c r="L27" s="200"/>
      <c r="M27" s="200"/>
      <c r="N27" s="203" t="s">
        <v>3</v>
      </c>
    </row>
    <row r="28" spans="1:16" ht="3.95" customHeight="1" x14ac:dyDescent="0.15">
      <c r="B28"/>
      <c r="C28"/>
      <c r="D28"/>
      <c r="E28"/>
      <c r="F28"/>
      <c r="G28"/>
      <c r="H28"/>
      <c r="I28"/>
      <c r="J28"/>
      <c r="K28" s="201"/>
      <c r="L28" s="201"/>
      <c r="M28" s="201"/>
      <c r="N28" s="203"/>
    </row>
    <row r="29" spans="1:16" ht="18" customHeight="1" x14ac:dyDescent="0.15">
      <c r="C29" s="2" t="s">
        <v>353</v>
      </c>
      <c r="D29" s="197">
        <f>IF((H23-H27)&gt;0,ROUNDUP((H23-H27)/4,0),0)</f>
        <v>1</v>
      </c>
      <c r="E29" s="197"/>
      <c r="F29" s="197"/>
      <c r="G29" s="1" t="s">
        <v>4</v>
      </c>
      <c r="H29" s="198">
        <f>D29*4</f>
        <v>4</v>
      </c>
      <c r="I29" s="199"/>
      <c r="J29" s="1" t="s">
        <v>3</v>
      </c>
      <c r="K29" s="202"/>
      <c r="L29" s="202"/>
      <c r="M29" s="202"/>
      <c r="N29" s="203"/>
    </row>
    <row r="30" spans="1:16" ht="18" customHeight="1" x14ac:dyDescent="0.15">
      <c r="B30" s="7"/>
      <c r="C30" s="7"/>
      <c r="E30" s="2"/>
      <c r="F30" s="170"/>
      <c r="G30" s="170"/>
      <c r="H30" s="170"/>
      <c r="J30" s="171"/>
      <c r="K30" s="171"/>
      <c r="L30" s="25"/>
      <c r="M30" s="172"/>
      <c r="N30" s="172"/>
      <c r="O30" s="172"/>
      <c r="P30" s="78"/>
    </row>
    <row r="31" spans="1:16" x14ac:dyDescent="0.15">
      <c r="A31" s="2" t="s">
        <v>22</v>
      </c>
      <c r="B31" s="1" t="s">
        <v>14</v>
      </c>
      <c r="J31"/>
      <c r="K31"/>
      <c r="L31"/>
      <c r="M31"/>
      <c r="N31"/>
      <c r="O31"/>
      <c r="P31"/>
    </row>
    <row r="32" spans="1:16" ht="9.9499999999999993" customHeight="1" x14ac:dyDescent="0.15">
      <c r="B32" s="6"/>
      <c r="C32" s="6"/>
      <c r="D32" s="6"/>
      <c r="E32" s="6"/>
      <c r="F32" s="6"/>
      <c r="G32" s="6"/>
      <c r="H32" s="6"/>
      <c r="I32" s="6"/>
      <c r="J32"/>
      <c r="K32"/>
      <c r="L32"/>
      <c r="M32"/>
      <c r="N32"/>
      <c r="O32"/>
      <c r="P32"/>
    </row>
    <row r="33" spans="2:17" ht="15.95" customHeight="1" x14ac:dyDescent="0.15">
      <c r="B33" s="188" t="s">
        <v>349</v>
      </c>
      <c r="C33" s="188"/>
      <c r="D33" s="188"/>
      <c r="E33" s="188"/>
      <c r="F33" s="188"/>
      <c r="G33" s="35"/>
      <c r="H33" s="188" t="s">
        <v>351</v>
      </c>
      <c r="I33" s="189"/>
      <c r="J33" s="194" t="s">
        <v>15</v>
      </c>
      <c r="K33" s="188"/>
      <c r="L33" s="188"/>
      <c r="M33" s="188"/>
      <c r="N33" s="188"/>
      <c r="O33" s="188"/>
      <c r="P33"/>
      <c r="Q33"/>
    </row>
    <row r="34" spans="2:17" ht="15.95" customHeight="1" x14ac:dyDescent="0.15">
      <c r="B34" s="190" t="s">
        <v>355</v>
      </c>
      <c r="C34" s="190"/>
      <c r="D34" s="7"/>
      <c r="E34" s="190" t="s">
        <v>356</v>
      </c>
      <c r="F34" s="190"/>
      <c r="G34" s="181"/>
      <c r="H34" s="190"/>
      <c r="I34" s="191"/>
      <c r="J34" s="195"/>
      <c r="K34" s="190"/>
      <c r="L34" s="190"/>
      <c r="M34" s="190"/>
      <c r="N34" s="190"/>
      <c r="O34" s="190"/>
      <c r="P34"/>
      <c r="Q34"/>
    </row>
    <row r="35" spans="2:17" ht="15.95" customHeight="1" x14ac:dyDescent="0.15">
      <c r="B35" s="13">
        <v>0</v>
      </c>
      <c r="C35" s="8" t="s">
        <v>4</v>
      </c>
      <c r="D35" s="3" t="s">
        <v>350</v>
      </c>
      <c r="E35" s="13">
        <v>1</v>
      </c>
      <c r="F35" s="8" t="s">
        <v>4</v>
      </c>
      <c r="G35" s="3" t="s">
        <v>352</v>
      </c>
      <c r="H35" s="17">
        <f t="shared" ref="H35:H54" si="0">(B35*20)+(E35*4)</f>
        <v>4</v>
      </c>
      <c r="I35" s="8" t="s">
        <v>3</v>
      </c>
      <c r="J35" s="192">
        <v>1</v>
      </c>
      <c r="K35" s="193"/>
      <c r="L35" s="3" t="s">
        <v>1</v>
      </c>
      <c r="M35" s="193">
        <f>ROUNDDOWN(H35/$D$17,0)</f>
        <v>19</v>
      </c>
      <c r="N35" s="193"/>
      <c r="O35" s="8" t="s">
        <v>13</v>
      </c>
      <c r="P35"/>
      <c r="Q35"/>
    </row>
    <row r="36" spans="2:17" ht="15.95" customHeight="1" x14ac:dyDescent="0.15">
      <c r="B36" s="14">
        <v>0</v>
      </c>
      <c r="C36" s="9" t="s">
        <v>4</v>
      </c>
      <c r="D36" s="4" t="s">
        <v>350</v>
      </c>
      <c r="E36" s="14">
        <v>2</v>
      </c>
      <c r="F36" s="9" t="s">
        <v>4</v>
      </c>
      <c r="G36" s="4" t="s">
        <v>352</v>
      </c>
      <c r="H36" s="14">
        <f t="shared" si="0"/>
        <v>8</v>
      </c>
      <c r="I36" s="9" t="s">
        <v>2</v>
      </c>
      <c r="J36" s="186">
        <f>M35+1</f>
        <v>20</v>
      </c>
      <c r="K36" s="187"/>
      <c r="L36" s="4" t="s">
        <v>1</v>
      </c>
      <c r="M36" s="187">
        <f>ROUNDDOWN(H36/$D$17,0)</f>
        <v>38</v>
      </c>
      <c r="N36" s="187"/>
      <c r="O36" s="9" t="s">
        <v>13</v>
      </c>
      <c r="P36"/>
      <c r="Q36"/>
    </row>
    <row r="37" spans="2:17" ht="15.95" customHeight="1" x14ac:dyDescent="0.15">
      <c r="B37" s="14">
        <v>0</v>
      </c>
      <c r="C37" s="9" t="s">
        <v>4</v>
      </c>
      <c r="D37" s="4" t="s">
        <v>350</v>
      </c>
      <c r="E37" s="14">
        <v>3</v>
      </c>
      <c r="F37" s="9" t="s">
        <v>4</v>
      </c>
      <c r="G37" s="4" t="s">
        <v>352</v>
      </c>
      <c r="H37" s="14">
        <f t="shared" si="0"/>
        <v>12</v>
      </c>
      <c r="I37" s="9" t="s">
        <v>2</v>
      </c>
      <c r="J37" s="186">
        <f t="shared" ref="J37:J54" si="1">M36+1</f>
        <v>39</v>
      </c>
      <c r="K37" s="187"/>
      <c r="L37" s="4" t="s">
        <v>1</v>
      </c>
      <c r="M37" s="187">
        <f t="shared" ref="M37:M54" si="2">ROUNDDOWN(H37/$D$17,0)</f>
        <v>57</v>
      </c>
      <c r="N37" s="187"/>
      <c r="O37" s="9" t="s">
        <v>13</v>
      </c>
      <c r="P37"/>
      <c r="Q37"/>
    </row>
    <row r="38" spans="2:17" ht="15.95" customHeight="1" x14ac:dyDescent="0.15">
      <c r="B38" s="14">
        <v>0</v>
      </c>
      <c r="C38" s="9" t="s">
        <v>4</v>
      </c>
      <c r="D38" s="4" t="s">
        <v>350</v>
      </c>
      <c r="E38" s="14">
        <v>4</v>
      </c>
      <c r="F38" s="9" t="s">
        <v>4</v>
      </c>
      <c r="G38" s="4" t="s">
        <v>352</v>
      </c>
      <c r="H38" s="14">
        <f t="shared" si="0"/>
        <v>16</v>
      </c>
      <c r="I38" s="9" t="s">
        <v>2</v>
      </c>
      <c r="J38" s="186">
        <f t="shared" si="1"/>
        <v>58</v>
      </c>
      <c r="K38" s="187"/>
      <c r="L38" s="4" t="s">
        <v>1</v>
      </c>
      <c r="M38" s="187">
        <f t="shared" si="2"/>
        <v>76</v>
      </c>
      <c r="N38" s="187"/>
      <c r="O38" s="9" t="s">
        <v>13</v>
      </c>
      <c r="P38"/>
      <c r="Q38"/>
    </row>
    <row r="39" spans="2:17" ht="15.95" customHeight="1" x14ac:dyDescent="0.15">
      <c r="B39" s="14">
        <v>1</v>
      </c>
      <c r="C39" s="9" t="s">
        <v>4</v>
      </c>
      <c r="D39" s="4" t="s">
        <v>350</v>
      </c>
      <c r="E39" s="14">
        <v>0</v>
      </c>
      <c r="F39" s="9" t="s">
        <v>4</v>
      </c>
      <c r="G39" s="4" t="s">
        <v>352</v>
      </c>
      <c r="H39" s="14">
        <f t="shared" si="0"/>
        <v>20</v>
      </c>
      <c r="I39" s="9" t="s">
        <v>2</v>
      </c>
      <c r="J39" s="186">
        <f t="shared" si="1"/>
        <v>77</v>
      </c>
      <c r="K39" s="187"/>
      <c r="L39" s="4" t="s">
        <v>1</v>
      </c>
      <c r="M39" s="187">
        <f t="shared" si="2"/>
        <v>95</v>
      </c>
      <c r="N39" s="187"/>
      <c r="O39" s="9" t="s">
        <v>13</v>
      </c>
      <c r="P39"/>
      <c r="Q39"/>
    </row>
    <row r="40" spans="2:17" ht="15.95" customHeight="1" x14ac:dyDescent="0.15">
      <c r="B40" s="14">
        <v>1</v>
      </c>
      <c r="C40" s="9" t="s">
        <v>4</v>
      </c>
      <c r="D40" s="4" t="s">
        <v>350</v>
      </c>
      <c r="E40" s="74">
        <v>1</v>
      </c>
      <c r="F40" s="9" t="s">
        <v>4</v>
      </c>
      <c r="G40" s="4" t="s">
        <v>352</v>
      </c>
      <c r="H40" s="14">
        <f t="shared" si="0"/>
        <v>24</v>
      </c>
      <c r="I40" s="9" t="s">
        <v>2</v>
      </c>
      <c r="J40" s="186">
        <f t="shared" si="1"/>
        <v>96</v>
      </c>
      <c r="K40" s="187"/>
      <c r="L40" s="4" t="s">
        <v>1</v>
      </c>
      <c r="M40" s="187">
        <f t="shared" si="2"/>
        <v>114</v>
      </c>
      <c r="N40" s="187"/>
      <c r="O40" s="9" t="s">
        <v>13</v>
      </c>
      <c r="P40"/>
      <c r="Q40"/>
    </row>
    <row r="41" spans="2:17" ht="15.95" customHeight="1" x14ac:dyDescent="0.15">
      <c r="B41" s="14">
        <v>1</v>
      </c>
      <c r="C41" s="9" t="s">
        <v>4</v>
      </c>
      <c r="D41" s="4" t="s">
        <v>350</v>
      </c>
      <c r="E41" s="14">
        <v>2</v>
      </c>
      <c r="F41" s="9" t="s">
        <v>4</v>
      </c>
      <c r="G41" s="4" t="s">
        <v>352</v>
      </c>
      <c r="H41" s="14">
        <f t="shared" si="0"/>
        <v>28</v>
      </c>
      <c r="I41" s="9" t="s">
        <v>2</v>
      </c>
      <c r="J41" s="186">
        <f t="shared" si="1"/>
        <v>115</v>
      </c>
      <c r="K41" s="187"/>
      <c r="L41" s="4" t="s">
        <v>1</v>
      </c>
      <c r="M41" s="187">
        <f t="shared" si="2"/>
        <v>133</v>
      </c>
      <c r="N41" s="187"/>
      <c r="O41" s="9" t="s">
        <v>13</v>
      </c>
      <c r="P41"/>
      <c r="Q41"/>
    </row>
    <row r="42" spans="2:17" ht="15.95" customHeight="1" x14ac:dyDescent="0.15">
      <c r="B42" s="14">
        <v>1</v>
      </c>
      <c r="C42" s="9" t="s">
        <v>4</v>
      </c>
      <c r="D42" s="4" t="s">
        <v>350</v>
      </c>
      <c r="E42" s="14">
        <v>3</v>
      </c>
      <c r="F42" s="9" t="s">
        <v>4</v>
      </c>
      <c r="G42" s="4" t="s">
        <v>352</v>
      </c>
      <c r="H42" s="14">
        <f t="shared" si="0"/>
        <v>32</v>
      </c>
      <c r="I42" s="9" t="s">
        <v>2</v>
      </c>
      <c r="J42" s="186">
        <f t="shared" si="1"/>
        <v>134</v>
      </c>
      <c r="K42" s="187"/>
      <c r="L42" s="4" t="s">
        <v>1</v>
      </c>
      <c r="M42" s="187">
        <f t="shared" si="2"/>
        <v>152</v>
      </c>
      <c r="N42" s="187"/>
      <c r="O42" s="9" t="s">
        <v>13</v>
      </c>
      <c r="P42"/>
      <c r="Q42"/>
    </row>
    <row r="43" spans="2:17" ht="15.95" customHeight="1" x14ac:dyDescent="0.15">
      <c r="B43" s="14">
        <v>1</v>
      </c>
      <c r="C43" s="9" t="s">
        <v>4</v>
      </c>
      <c r="D43" s="4" t="s">
        <v>350</v>
      </c>
      <c r="E43" s="14">
        <v>4</v>
      </c>
      <c r="F43" s="9" t="s">
        <v>4</v>
      </c>
      <c r="G43" s="4" t="s">
        <v>352</v>
      </c>
      <c r="H43" s="14">
        <f t="shared" si="0"/>
        <v>36</v>
      </c>
      <c r="I43" s="9" t="s">
        <v>2</v>
      </c>
      <c r="J43" s="186">
        <f t="shared" si="1"/>
        <v>153</v>
      </c>
      <c r="K43" s="187"/>
      <c r="L43" s="4" t="s">
        <v>1</v>
      </c>
      <c r="M43" s="187">
        <f t="shared" si="2"/>
        <v>171</v>
      </c>
      <c r="N43" s="187"/>
      <c r="O43" s="9" t="s">
        <v>13</v>
      </c>
      <c r="P43"/>
      <c r="Q43"/>
    </row>
    <row r="44" spans="2:17" ht="15.95" customHeight="1" x14ac:dyDescent="0.15">
      <c r="B44" s="14">
        <v>2</v>
      </c>
      <c r="C44" s="9" t="s">
        <v>4</v>
      </c>
      <c r="D44" s="4" t="s">
        <v>350</v>
      </c>
      <c r="E44" s="14">
        <v>0</v>
      </c>
      <c r="F44" s="9" t="s">
        <v>4</v>
      </c>
      <c r="G44" s="4" t="s">
        <v>352</v>
      </c>
      <c r="H44" s="14">
        <f t="shared" si="0"/>
        <v>40</v>
      </c>
      <c r="I44" s="9" t="s">
        <v>2</v>
      </c>
      <c r="J44" s="186">
        <f t="shared" si="1"/>
        <v>172</v>
      </c>
      <c r="K44" s="187"/>
      <c r="L44" s="4" t="s">
        <v>1</v>
      </c>
      <c r="M44" s="187">
        <f t="shared" si="2"/>
        <v>190</v>
      </c>
      <c r="N44" s="187"/>
      <c r="O44" s="9" t="s">
        <v>13</v>
      </c>
      <c r="P44"/>
      <c r="Q44"/>
    </row>
    <row r="45" spans="2:17" ht="15.95" customHeight="1" x14ac:dyDescent="0.15">
      <c r="B45" s="14">
        <v>2</v>
      </c>
      <c r="C45" s="9" t="s">
        <v>4</v>
      </c>
      <c r="D45" s="4" t="s">
        <v>350</v>
      </c>
      <c r="E45" s="74">
        <v>1</v>
      </c>
      <c r="F45" s="9" t="s">
        <v>4</v>
      </c>
      <c r="G45" s="4" t="s">
        <v>352</v>
      </c>
      <c r="H45" s="14">
        <f t="shared" si="0"/>
        <v>44</v>
      </c>
      <c r="I45" s="9" t="s">
        <v>2</v>
      </c>
      <c r="J45" s="186">
        <f t="shared" si="1"/>
        <v>191</v>
      </c>
      <c r="K45" s="187"/>
      <c r="L45" s="4" t="s">
        <v>1</v>
      </c>
      <c r="M45" s="187">
        <f t="shared" si="2"/>
        <v>209</v>
      </c>
      <c r="N45" s="187"/>
      <c r="O45" s="9" t="s">
        <v>13</v>
      </c>
      <c r="P45"/>
      <c r="Q45"/>
    </row>
    <row r="46" spans="2:17" ht="15.95" customHeight="1" x14ac:dyDescent="0.15">
      <c r="B46" s="14">
        <v>2</v>
      </c>
      <c r="C46" s="9" t="s">
        <v>4</v>
      </c>
      <c r="D46" s="4" t="s">
        <v>350</v>
      </c>
      <c r="E46" s="14">
        <v>2</v>
      </c>
      <c r="F46" s="9" t="s">
        <v>4</v>
      </c>
      <c r="G46" s="4" t="s">
        <v>352</v>
      </c>
      <c r="H46" s="14">
        <f t="shared" si="0"/>
        <v>48</v>
      </c>
      <c r="I46" s="9" t="s">
        <v>2</v>
      </c>
      <c r="J46" s="186">
        <f t="shared" si="1"/>
        <v>210</v>
      </c>
      <c r="K46" s="187"/>
      <c r="L46" s="4" t="s">
        <v>1</v>
      </c>
      <c r="M46" s="187">
        <f t="shared" si="2"/>
        <v>228</v>
      </c>
      <c r="N46" s="187"/>
      <c r="O46" s="9" t="s">
        <v>13</v>
      </c>
      <c r="P46"/>
      <c r="Q46"/>
    </row>
    <row r="47" spans="2:17" ht="15.95" customHeight="1" x14ac:dyDescent="0.15">
      <c r="B47" s="14">
        <v>2</v>
      </c>
      <c r="C47" s="9" t="s">
        <v>4</v>
      </c>
      <c r="D47" s="4" t="s">
        <v>350</v>
      </c>
      <c r="E47" s="14">
        <v>3</v>
      </c>
      <c r="F47" s="9" t="s">
        <v>4</v>
      </c>
      <c r="G47" s="4" t="s">
        <v>352</v>
      </c>
      <c r="H47" s="14">
        <f t="shared" si="0"/>
        <v>52</v>
      </c>
      <c r="I47" s="9" t="s">
        <v>2</v>
      </c>
      <c r="J47" s="186">
        <f t="shared" si="1"/>
        <v>229</v>
      </c>
      <c r="K47" s="187"/>
      <c r="L47" s="4" t="s">
        <v>1</v>
      </c>
      <c r="M47" s="187">
        <f t="shared" si="2"/>
        <v>247</v>
      </c>
      <c r="N47" s="187"/>
      <c r="O47" s="9" t="s">
        <v>13</v>
      </c>
      <c r="P47"/>
      <c r="Q47"/>
    </row>
    <row r="48" spans="2:17" ht="15.95" customHeight="1" x14ac:dyDescent="0.15">
      <c r="B48" s="14">
        <v>2</v>
      </c>
      <c r="C48" s="9" t="s">
        <v>4</v>
      </c>
      <c r="D48" s="4" t="s">
        <v>350</v>
      </c>
      <c r="E48" s="14">
        <v>4</v>
      </c>
      <c r="F48" s="9" t="s">
        <v>4</v>
      </c>
      <c r="G48" s="4" t="s">
        <v>352</v>
      </c>
      <c r="H48" s="14">
        <f t="shared" si="0"/>
        <v>56</v>
      </c>
      <c r="I48" s="9" t="s">
        <v>2</v>
      </c>
      <c r="J48" s="186">
        <f t="shared" si="1"/>
        <v>248</v>
      </c>
      <c r="K48" s="187"/>
      <c r="L48" s="4" t="s">
        <v>1</v>
      </c>
      <c r="M48" s="187">
        <f t="shared" si="2"/>
        <v>266</v>
      </c>
      <c r="N48" s="187"/>
      <c r="O48" s="9" t="s">
        <v>13</v>
      </c>
      <c r="P48"/>
      <c r="Q48"/>
    </row>
    <row r="49" spans="2:17" ht="15.95" customHeight="1" x14ac:dyDescent="0.15">
      <c r="B49" s="14">
        <v>3</v>
      </c>
      <c r="C49" s="9" t="s">
        <v>4</v>
      </c>
      <c r="D49" s="4" t="s">
        <v>350</v>
      </c>
      <c r="E49" s="14">
        <v>0</v>
      </c>
      <c r="F49" s="9" t="s">
        <v>4</v>
      </c>
      <c r="G49" s="4" t="s">
        <v>352</v>
      </c>
      <c r="H49" s="14">
        <f t="shared" si="0"/>
        <v>60</v>
      </c>
      <c r="I49" s="9" t="s">
        <v>2</v>
      </c>
      <c r="J49" s="186">
        <f t="shared" si="1"/>
        <v>267</v>
      </c>
      <c r="K49" s="187"/>
      <c r="L49" s="4" t="s">
        <v>1</v>
      </c>
      <c r="M49" s="187">
        <f t="shared" si="2"/>
        <v>285</v>
      </c>
      <c r="N49" s="187"/>
      <c r="O49" s="9" t="s">
        <v>13</v>
      </c>
      <c r="P49"/>
      <c r="Q49"/>
    </row>
    <row r="50" spans="2:17" ht="15.95" customHeight="1" x14ac:dyDescent="0.15">
      <c r="B50" s="14">
        <v>3</v>
      </c>
      <c r="C50" s="9" t="s">
        <v>4</v>
      </c>
      <c r="D50" s="4" t="s">
        <v>350</v>
      </c>
      <c r="E50" s="74">
        <v>1</v>
      </c>
      <c r="F50" s="9" t="s">
        <v>4</v>
      </c>
      <c r="G50" s="4" t="s">
        <v>352</v>
      </c>
      <c r="H50" s="14">
        <f t="shared" si="0"/>
        <v>64</v>
      </c>
      <c r="I50" s="9" t="s">
        <v>2</v>
      </c>
      <c r="J50" s="186">
        <f t="shared" si="1"/>
        <v>286</v>
      </c>
      <c r="K50" s="187"/>
      <c r="L50" s="4" t="s">
        <v>1</v>
      </c>
      <c r="M50" s="187">
        <f t="shared" si="2"/>
        <v>304</v>
      </c>
      <c r="N50" s="187"/>
      <c r="O50" s="9" t="s">
        <v>13</v>
      </c>
      <c r="P50"/>
      <c r="Q50"/>
    </row>
    <row r="51" spans="2:17" ht="15.95" customHeight="1" x14ac:dyDescent="0.15">
      <c r="B51" s="14">
        <v>3</v>
      </c>
      <c r="C51" s="9" t="s">
        <v>4</v>
      </c>
      <c r="D51" s="4" t="s">
        <v>350</v>
      </c>
      <c r="E51" s="14">
        <v>2</v>
      </c>
      <c r="F51" s="9" t="s">
        <v>4</v>
      </c>
      <c r="G51" s="4" t="s">
        <v>352</v>
      </c>
      <c r="H51" s="14">
        <f t="shared" si="0"/>
        <v>68</v>
      </c>
      <c r="I51" s="9" t="s">
        <v>2</v>
      </c>
      <c r="J51" s="186">
        <f t="shared" si="1"/>
        <v>305</v>
      </c>
      <c r="K51" s="187"/>
      <c r="L51" s="4" t="s">
        <v>1</v>
      </c>
      <c r="M51" s="187">
        <f t="shared" si="2"/>
        <v>323</v>
      </c>
      <c r="N51" s="187"/>
      <c r="O51" s="9" t="s">
        <v>13</v>
      </c>
      <c r="P51"/>
      <c r="Q51"/>
    </row>
    <row r="52" spans="2:17" ht="15.95" customHeight="1" x14ac:dyDescent="0.15">
      <c r="B52" s="14">
        <v>3</v>
      </c>
      <c r="C52" s="9" t="s">
        <v>4</v>
      </c>
      <c r="D52" s="4" t="s">
        <v>350</v>
      </c>
      <c r="E52" s="14">
        <v>3</v>
      </c>
      <c r="F52" s="9" t="s">
        <v>4</v>
      </c>
      <c r="G52" s="4" t="s">
        <v>352</v>
      </c>
      <c r="H52" s="14">
        <f t="shared" si="0"/>
        <v>72</v>
      </c>
      <c r="I52" s="9" t="s">
        <v>2</v>
      </c>
      <c r="J52" s="186">
        <f t="shared" si="1"/>
        <v>324</v>
      </c>
      <c r="K52" s="187"/>
      <c r="L52" s="4" t="s">
        <v>1</v>
      </c>
      <c r="M52" s="187">
        <f t="shared" si="2"/>
        <v>342</v>
      </c>
      <c r="N52" s="187"/>
      <c r="O52" s="9" t="s">
        <v>13</v>
      </c>
      <c r="P52"/>
      <c r="Q52"/>
    </row>
    <row r="53" spans="2:17" ht="15.95" customHeight="1" x14ac:dyDescent="0.15">
      <c r="B53" s="14">
        <v>3</v>
      </c>
      <c r="C53" s="9" t="s">
        <v>4</v>
      </c>
      <c r="D53" s="4" t="s">
        <v>350</v>
      </c>
      <c r="E53" s="14">
        <v>4</v>
      </c>
      <c r="F53" s="9" t="s">
        <v>4</v>
      </c>
      <c r="G53" s="4" t="s">
        <v>352</v>
      </c>
      <c r="H53" s="14">
        <f t="shared" si="0"/>
        <v>76</v>
      </c>
      <c r="I53" s="9" t="s">
        <v>2</v>
      </c>
      <c r="J53" s="186">
        <f t="shared" si="1"/>
        <v>343</v>
      </c>
      <c r="K53" s="187"/>
      <c r="L53" s="4" t="s">
        <v>1</v>
      </c>
      <c r="M53" s="187">
        <f t="shared" si="2"/>
        <v>361</v>
      </c>
      <c r="N53" s="187"/>
      <c r="O53" s="9" t="s">
        <v>13</v>
      </c>
      <c r="P53"/>
      <c r="Q53"/>
    </row>
    <row r="54" spans="2:17" ht="15.95" customHeight="1" x14ac:dyDescent="0.15">
      <c r="B54" s="14">
        <v>4</v>
      </c>
      <c r="C54" s="9" t="s">
        <v>4</v>
      </c>
      <c r="D54" s="4" t="s">
        <v>350</v>
      </c>
      <c r="E54" s="14">
        <v>0</v>
      </c>
      <c r="F54" s="9" t="s">
        <v>4</v>
      </c>
      <c r="G54" s="4" t="s">
        <v>352</v>
      </c>
      <c r="H54" s="14">
        <f t="shared" si="0"/>
        <v>80</v>
      </c>
      <c r="I54" s="9" t="s">
        <v>2</v>
      </c>
      <c r="J54" s="186">
        <f t="shared" si="1"/>
        <v>362</v>
      </c>
      <c r="K54" s="187"/>
      <c r="L54" s="4" t="s">
        <v>1</v>
      </c>
      <c r="M54" s="187">
        <f t="shared" si="2"/>
        <v>380</v>
      </c>
      <c r="N54" s="187"/>
      <c r="O54" s="9" t="s">
        <v>13</v>
      </c>
      <c r="P54"/>
      <c r="Q54"/>
    </row>
    <row r="55" spans="2:17" x14ac:dyDescent="0.15">
      <c r="B55" s="14">
        <v>4</v>
      </c>
      <c r="C55" s="9" t="s">
        <v>4</v>
      </c>
      <c r="D55" s="4" t="s">
        <v>350</v>
      </c>
      <c r="E55" s="14">
        <v>1</v>
      </c>
      <c r="F55" s="9" t="s">
        <v>4</v>
      </c>
      <c r="G55" s="4" t="s">
        <v>352</v>
      </c>
      <c r="H55" s="14">
        <f t="shared" ref="H55:H56" si="3">(B55*20)+(E55*4)</f>
        <v>84</v>
      </c>
      <c r="I55" s="9" t="s">
        <v>2</v>
      </c>
      <c r="J55" s="186">
        <f t="shared" ref="J55:J56" si="4">M54+1</f>
        <v>381</v>
      </c>
      <c r="K55" s="187"/>
      <c r="L55" s="4" t="s">
        <v>1</v>
      </c>
      <c r="M55" s="187">
        <f t="shared" ref="M55:M56" si="5">ROUNDDOWN(H55/$D$17,0)</f>
        <v>400</v>
      </c>
      <c r="N55" s="187"/>
      <c r="O55" s="9" t="s">
        <v>13</v>
      </c>
      <c r="P55"/>
    </row>
    <row r="56" spans="2:17" x14ac:dyDescent="0.15">
      <c r="B56" s="14">
        <v>4</v>
      </c>
      <c r="C56" s="9" t="s">
        <v>4</v>
      </c>
      <c r="D56" s="4" t="s">
        <v>350</v>
      </c>
      <c r="E56" s="14">
        <v>2</v>
      </c>
      <c r="F56" s="9" t="s">
        <v>4</v>
      </c>
      <c r="G56" s="4" t="s">
        <v>352</v>
      </c>
      <c r="H56" s="14">
        <f t="shared" si="3"/>
        <v>88</v>
      </c>
      <c r="I56" s="9" t="s">
        <v>2</v>
      </c>
      <c r="J56" s="186">
        <f t="shared" si="4"/>
        <v>401</v>
      </c>
      <c r="K56" s="187"/>
      <c r="L56" s="4" t="s">
        <v>1</v>
      </c>
      <c r="M56" s="187">
        <f t="shared" si="5"/>
        <v>419</v>
      </c>
      <c r="N56" s="187"/>
      <c r="O56" s="9" t="s">
        <v>13</v>
      </c>
    </row>
  </sheetData>
  <mergeCells count="63">
    <mergeCell ref="J53:K53"/>
    <mergeCell ref="M53:N53"/>
    <mergeCell ref="J54:K54"/>
    <mergeCell ref="M54:N54"/>
    <mergeCell ref="J50:K50"/>
    <mergeCell ref="M50:N50"/>
    <mergeCell ref="J51:K51"/>
    <mergeCell ref="M51:N51"/>
    <mergeCell ref="J52:K52"/>
    <mergeCell ref="M52:N52"/>
    <mergeCell ref="J47:K47"/>
    <mergeCell ref="M47:N47"/>
    <mergeCell ref="J48:K48"/>
    <mergeCell ref="M48:N48"/>
    <mergeCell ref="J49:K49"/>
    <mergeCell ref="M49:N49"/>
    <mergeCell ref="M44:N44"/>
    <mergeCell ref="J45:K45"/>
    <mergeCell ref="M45:N45"/>
    <mergeCell ref="J46:K46"/>
    <mergeCell ref="M46:N46"/>
    <mergeCell ref="B24:C24"/>
    <mergeCell ref="H24:I24"/>
    <mergeCell ref="N27:N29"/>
    <mergeCell ref="D29:F29"/>
    <mergeCell ref="H29:I29"/>
    <mergeCell ref="B11:P11"/>
    <mergeCell ref="D13:E13"/>
    <mergeCell ref="D15:E15"/>
    <mergeCell ref="D17:E17"/>
    <mergeCell ref="H21:J21"/>
    <mergeCell ref="J33:O34"/>
    <mergeCell ref="J55:K55"/>
    <mergeCell ref="M55:N55"/>
    <mergeCell ref="H23:J23"/>
    <mergeCell ref="D27:F27"/>
    <mergeCell ref="H27:I27"/>
    <mergeCell ref="K27:M29"/>
    <mergeCell ref="J40:K40"/>
    <mergeCell ref="M40:N40"/>
    <mergeCell ref="J41:K41"/>
    <mergeCell ref="M41:N41"/>
    <mergeCell ref="J42:K42"/>
    <mergeCell ref="M42:N42"/>
    <mergeCell ref="J43:K43"/>
    <mergeCell ref="M43:N43"/>
    <mergeCell ref="J44:K44"/>
    <mergeCell ref="J56:K56"/>
    <mergeCell ref="M56:N56"/>
    <mergeCell ref="B33:F33"/>
    <mergeCell ref="H33:I34"/>
    <mergeCell ref="J35:K35"/>
    <mergeCell ref="M35:N35"/>
    <mergeCell ref="J36:K36"/>
    <mergeCell ref="M36:N36"/>
    <mergeCell ref="J37:K37"/>
    <mergeCell ref="M37:N37"/>
    <mergeCell ref="J38:K38"/>
    <mergeCell ref="M38:N38"/>
    <mergeCell ref="J39:K39"/>
    <mergeCell ref="M39:N39"/>
    <mergeCell ref="B34:C34"/>
    <mergeCell ref="E34:F34"/>
  </mergeCells>
  <phoneticPr fontId="1"/>
  <pageMargins left="0.39370078740157483" right="0.39370078740157483" top="0.51181102362204722" bottom="0.51181102362204722" header="0.31496062992125984" footer="0.31496062992125984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61"/>
  <sheetViews>
    <sheetView view="pageBreakPreview" zoomScale="75" zoomScaleNormal="75" zoomScaleSheetLayoutView="75" workbookViewId="0">
      <selection activeCell="A2" sqref="A2"/>
    </sheetView>
  </sheetViews>
  <sheetFormatPr defaultColWidth="6.7109375" defaultRowHeight="14.25" x14ac:dyDescent="0.15"/>
  <cols>
    <col min="1" max="1" width="3.7109375" style="1" customWidth="1"/>
    <col min="2" max="15" width="6.7109375" style="1"/>
    <col min="16" max="16" width="3.7109375" style="1" customWidth="1"/>
    <col min="17" max="16384" width="6.7109375" style="1"/>
  </cols>
  <sheetData>
    <row r="1" spans="1:19" ht="9.9499999999999993" customHeight="1" x14ac:dyDescent="0.15"/>
    <row r="2" spans="1:19" ht="18.75" x14ac:dyDescent="0.15">
      <c r="B2" s="26" t="s">
        <v>5</v>
      </c>
    </row>
    <row r="3" spans="1:19" ht="18" customHeight="1" x14ac:dyDescent="0.15"/>
    <row r="4" spans="1:19" x14ac:dyDescent="0.15">
      <c r="A4" s="2"/>
      <c r="B4" s="1" t="s">
        <v>17</v>
      </c>
    </row>
    <row r="5" spans="1:19" ht="9.9499999999999993" customHeight="1" x14ac:dyDescent="0.15">
      <c r="A5" s="2"/>
    </row>
    <row r="6" spans="1:19" x14ac:dyDescent="0.15">
      <c r="B6" s="1" t="s">
        <v>19</v>
      </c>
    </row>
    <row r="7" spans="1:19" ht="14.25" customHeight="1" x14ac:dyDescent="0.15">
      <c r="B7" s="1" t="s">
        <v>18</v>
      </c>
    </row>
    <row r="8" spans="1:19" ht="9.9499999999999993" customHeight="1" x14ac:dyDescent="0.15"/>
    <row r="9" spans="1:19" ht="14.25" customHeight="1" x14ac:dyDescent="0.15">
      <c r="B9" s="1" t="s">
        <v>46</v>
      </c>
    </row>
    <row r="10" spans="1:19" x14ac:dyDescent="0.15">
      <c r="B10" s="1" t="s">
        <v>354</v>
      </c>
    </row>
    <row r="11" spans="1:19" ht="18" customHeight="1" x14ac:dyDescent="0.15"/>
    <row r="12" spans="1:19" x14ac:dyDescent="0.15">
      <c r="A12" s="2" t="s">
        <v>143</v>
      </c>
      <c r="B12" s="203" t="s">
        <v>37</v>
      </c>
      <c r="C12" s="203"/>
      <c r="D12" s="203"/>
      <c r="E12" s="203"/>
      <c r="F12" s="203"/>
      <c r="G12" s="203"/>
      <c r="H12" s="203"/>
      <c r="I12" s="203"/>
      <c r="J12" s="203"/>
      <c r="K12" s="203"/>
      <c r="L12" s="203"/>
      <c r="M12" s="203"/>
      <c r="N12" s="203"/>
      <c r="O12" s="203"/>
      <c r="P12" s="203"/>
    </row>
    <row r="13" spans="1:19" ht="9.9499999999999993" customHeight="1" x14ac:dyDescent="0.15"/>
    <row r="14" spans="1:19" x14ac:dyDescent="0.15">
      <c r="B14" s="1" t="s">
        <v>25</v>
      </c>
      <c r="D14" s="79">
        <f>(J14+M14)/1000</f>
        <v>0.3</v>
      </c>
      <c r="E14" s="1" t="s">
        <v>144</v>
      </c>
      <c r="I14" s="2" t="s">
        <v>12</v>
      </c>
      <c r="J14" s="77">
        <v>200</v>
      </c>
      <c r="K14" s="1" t="s">
        <v>145</v>
      </c>
      <c r="L14" s="7" t="s">
        <v>146</v>
      </c>
      <c r="M14" s="77">
        <v>100</v>
      </c>
      <c r="N14" s="1" t="s">
        <v>145</v>
      </c>
      <c r="R14" s="76"/>
      <c r="S14" s="76"/>
    </row>
    <row r="15" spans="1:19" ht="6" customHeight="1" x14ac:dyDescent="0.15">
      <c r="B15"/>
      <c r="C15"/>
      <c r="D15"/>
      <c r="E15"/>
      <c r="F15"/>
    </row>
    <row r="16" spans="1:19" x14ac:dyDescent="0.15">
      <c r="B16" s="24" t="s">
        <v>147</v>
      </c>
      <c r="G16" s="32">
        <v>5</v>
      </c>
      <c r="H16" s="7" t="s">
        <v>148</v>
      </c>
      <c r="I16" s="32">
        <v>1</v>
      </c>
      <c r="J16" s="34" t="s">
        <v>149</v>
      </c>
    </row>
    <row r="17" spans="1:19" ht="9" customHeight="1" x14ac:dyDescent="0.15">
      <c r="B17"/>
      <c r="C17"/>
      <c r="D17"/>
      <c r="E17"/>
      <c r="F17"/>
    </row>
    <row r="18" spans="1:19" x14ac:dyDescent="0.15">
      <c r="B18" s="1" t="s">
        <v>55</v>
      </c>
      <c r="D18" s="80">
        <v>10</v>
      </c>
      <c r="E18" s="1" t="s">
        <v>150</v>
      </c>
    </row>
    <row r="19" spans="1:19" customFormat="1" ht="9" customHeight="1" x14ac:dyDescent="0.15">
      <c r="E19" s="81"/>
    </row>
    <row r="20" spans="1:19" x14ac:dyDescent="0.15">
      <c r="B20" s="1" t="s">
        <v>26</v>
      </c>
      <c r="D20" s="228">
        <f>D14*((100+D18)/100)</f>
        <v>0.33</v>
      </c>
      <c r="E20" s="229"/>
      <c r="F20" s="1" t="s">
        <v>54</v>
      </c>
      <c r="J20" s="2"/>
      <c r="K20"/>
      <c r="L20"/>
    </row>
    <row r="21" spans="1:19" ht="18" customHeight="1" x14ac:dyDescent="0.15"/>
    <row r="22" spans="1:19" x14ac:dyDescent="0.15">
      <c r="A22" s="2" t="s">
        <v>143</v>
      </c>
      <c r="B22" s="1" t="s">
        <v>36</v>
      </c>
    </row>
    <row r="23" spans="1:19" ht="9.9499999999999993" customHeight="1" x14ac:dyDescent="0.15"/>
    <row r="24" spans="1:19" x14ac:dyDescent="0.15">
      <c r="B24" s="1" t="s">
        <v>0</v>
      </c>
      <c r="D24" s="205">
        <v>1</v>
      </c>
      <c r="E24" s="205"/>
      <c r="F24" s="205"/>
      <c r="G24" s="1" t="s">
        <v>151</v>
      </c>
    </row>
    <row r="25" spans="1:19" ht="9.9499999999999993" customHeight="1" x14ac:dyDescent="0.15"/>
    <row r="26" spans="1:19" x14ac:dyDescent="0.15">
      <c r="B26" s="1" t="s">
        <v>43</v>
      </c>
      <c r="D26" s="196">
        <f>ROUNDUP(D24*D14*((100+D18)/100),1)</f>
        <v>0.4</v>
      </c>
      <c r="E26" s="196"/>
      <c r="F26" s="196"/>
      <c r="G26" s="1" t="s">
        <v>152</v>
      </c>
      <c r="H26" s="1" t="s">
        <v>44</v>
      </c>
      <c r="M26" s="230">
        <f>ROUNDUP(D26*(G16/(G16+I16)),1)</f>
        <v>0.4</v>
      </c>
      <c r="N26" s="230"/>
      <c r="O26" s="230"/>
      <c r="P26" s="1" t="s">
        <v>152</v>
      </c>
    </row>
    <row r="27" spans="1:19" ht="8.1" customHeight="1" x14ac:dyDescent="0.15">
      <c r="B27" s="226" t="s">
        <v>48</v>
      </c>
      <c r="C27" s="226"/>
      <c r="D27" s="226"/>
      <c r="E27" s="226"/>
      <c r="G27"/>
      <c r="J27"/>
      <c r="K27"/>
      <c r="M27"/>
      <c r="N27"/>
      <c r="O27"/>
      <c r="P27"/>
    </row>
    <row r="28" spans="1:19" x14ac:dyDescent="0.15">
      <c r="B28" s="226"/>
      <c r="C28" s="226"/>
      <c r="D28" s="226"/>
      <c r="E28" s="226"/>
      <c r="H28" s="1" t="s">
        <v>45</v>
      </c>
      <c r="M28" s="227">
        <f>ROUNDUP(D26*(I16/(G16+I16)),1)</f>
        <v>0.1</v>
      </c>
      <c r="N28" s="227"/>
      <c r="O28" s="227"/>
      <c r="P28" s="1" t="s">
        <v>152</v>
      </c>
    </row>
    <row r="29" spans="1:19" ht="9.9499999999999993" customHeight="1" x14ac:dyDescent="0.15">
      <c r="K29"/>
      <c r="L29"/>
      <c r="M29"/>
      <c r="N29"/>
      <c r="O29"/>
    </row>
    <row r="30" spans="1:19" x14ac:dyDescent="0.15">
      <c r="B30" s="25" t="s">
        <v>198</v>
      </c>
      <c r="C30" s="25"/>
      <c r="D30" s="25"/>
      <c r="K30"/>
      <c r="L30"/>
      <c r="M30"/>
      <c r="N30"/>
      <c r="O30"/>
      <c r="R30" s="76"/>
      <c r="S30" s="76"/>
    </row>
    <row r="31" spans="1:19" ht="8.1" customHeight="1" x14ac:dyDescent="0.15">
      <c r="K31"/>
      <c r="L31"/>
      <c r="M31"/>
      <c r="N31"/>
      <c r="O31"/>
    </row>
    <row r="32" spans="1:19" x14ac:dyDescent="0.15">
      <c r="B32" s="1" t="s">
        <v>39</v>
      </c>
      <c r="E32" s="2" t="s">
        <v>153</v>
      </c>
      <c r="F32" s="220">
        <f>ROUNDUP(M26/5,0)</f>
        <v>1</v>
      </c>
      <c r="G32" s="220"/>
      <c r="H32" s="220"/>
      <c r="I32" s="1" t="s">
        <v>4</v>
      </c>
      <c r="J32"/>
      <c r="M32" s="221">
        <f>F32*5</f>
        <v>5</v>
      </c>
      <c r="N32" s="221"/>
      <c r="O32" s="221"/>
      <c r="P32" s="25" t="s">
        <v>152</v>
      </c>
    </row>
    <row r="33" spans="1:16" ht="8.1" customHeight="1" x14ac:dyDescent="0.15">
      <c r="D33"/>
      <c r="F33"/>
      <c r="G33"/>
      <c r="H33"/>
      <c r="I33"/>
      <c r="J33"/>
      <c r="K33"/>
      <c r="L33"/>
    </row>
    <row r="34" spans="1:16" x14ac:dyDescent="0.15">
      <c r="B34" s="222" t="s">
        <v>40</v>
      </c>
      <c r="C34" s="222"/>
      <c r="E34" s="2" t="s">
        <v>154</v>
      </c>
      <c r="F34" s="213">
        <f>IF(M28-ROUNDDOWN(M28/4,0)*4&lt;=2,ROUNDDOWN(M28/4,0),ROUNDUP(M28/4,0))</f>
        <v>0</v>
      </c>
      <c r="G34" s="213"/>
      <c r="H34" s="213"/>
      <c r="I34" s="1" t="s">
        <v>4</v>
      </c>
      <c r="J34" s="214">
        <f>F34*4</f>
        <v>0</v>
      </c>
      <c r="K34" s="215"/>
      <c r="L34" s="25" t="s">
        <v>152</v>
      </c>
      <c r="M34" s="223">
        <f>J34+J36</f>
        <v>1</v>
      </c>
      <c r="N34" s="223"/>
      <c r="O34" s="223"/>
      <c r="P34" s="203" t="s">
        <v>152</v>
      </c>
    </row>
    <row r="35" spans="1:16" customFormat="1" ht="3.95" customHeight="1" x14ac:dyDescent="0.15">
      <c r="B35" s="222"/>
      <c r="C35" s="222"/>
      <c r="J35" s="73"/>
      <c r="K35" s="73"/>
      <c r="M35" s="224"/>
      <c r="N35" s="224"/>
      <c r="O35" s="224"/>
      <c r="P35" s="203"/>
    </row>
    <row r="36" spans="1:16" x14ac:dyDescent="0.15">
      <c r="B36" s="222"/>
      <c r="C36" s="222"/>
      <c r="E36" s="2" t="s">
        <v>155</v>
      </c>
      <c r="F36" s="213">
        <f>IF((M28-J34)&gt;0,ROUNDUP((M28-J34)/1,0),0)</f>
        <v>1</v>
      </c>
      <c r="G36" s="213"/>
      <c r="H36" s="213"/>
      <c r="I36" s="1" t="s">
        <v>4</v>
      </c>
      <c r="J36" s="214">
        <f>F36*1</f>
        <v>1</v>
      </c>
      <c r="K36" s="215"/>
      <c r="L36" s="25" t="s">
        <v>152</v>
      </c>
      <c r="M36" s="225"/>
      <c r="N36" s="225"/>
      <c r="O36" s="225"/>
      <c r="P36" s="203"/>
    </row>
    <row r="37" spans="1:16" ht="18" customHeight="1" x14ac:dyDescent="0.15">
      <c r="F37" s="39"/>
      <c r="G37" s="39"/>
      <c r="H37" s="37"/>
    </row>
    <row r="38" spans="1:16" x14ac:dyDescent="0.15">
      <c r="A38" s="2" t="s">
        <v>156</v>
      </c>
      <c r="B38" s="1" t="s">
        <v>157</v>
      </c>
    </row>
    <row r="39" spans="1:16" ht="9.9499999999999993" customHeight="1" x14ac:dyDescent="0.15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6" ht="15.95" customHeight="1" x14ac:dyDescent="0.15">
      <c r="B40" s="188" t="s">
        <v>16</v>
      </c>
      <c r="C40" s="188"/>
      <c r="D40" s="188"/>
      <c r="E40" s="188"/>
      <c r="F40" s="188"/>
      <c r="G40" s="188"/>
      <c r="H40" s="188"/>
      <c r="I40" s="188"/>
      <c r="J40" s="188"/>
      <c r="K40" s="189"/>
      <c r="L40" s="194" t="s">
        <v>15</v>
      </c>
      <c r="M40" s="188"/>
      <c r="N40" s="188"/>
      <c r="O40" s="188"/>
    </row>
    <row r="41" spans="1:16" ht="15.95" customHeight="1" x14ac:dyDescent="0.15">
      <c r="B41" s="1" t="s">
        <v>11</v>
      </c>
      <c r="E41" s="216" t="s">
        <v>158</v>
      </c>
      <c r="F41" s="190"/>
      <c r="G41" s="190"/>
      <c r="H41" s="190"/>
      <c r="I41" s="217"/>
      <c r="J41" s="218" t="s">
        <v>159</v>
      </c>
      <c r="K41" s="219"/>
      <c r="L41" s="195"/>
      <c r="M41" s="190"/>
      <c r="N41" s="190"/>
      <c r="O41" s="190"/>
    </row>
    <row r="42" spans="1:16" x14ac:dyDescent="0.15">
      <c r="B42" s="13" t="s">
        <v>160</v>
      </c>
      <c r="C42" s="17">
        <v>5</v>
      </c>
      <c r="D42" s="8" t="s">
        <v>152</v>
      </c>
      <c r="E42" s="211" t="s">
        <v>161</v>
      </c>
      <c r="F42" s="212"/>
      <c r="G42" s="212"/>
      <c r="H42" s="17">
        <v>1</v>
      </c>
      <c r="I42" s="8" t="s">
        <v>152</v>
      </c>
      <c r="J42" s="21">
        <v>6</v>
      </c>
      <c r="K42" s="18" t="s">
        <v>2</v>
      </c>
      <c r="L42" s="10">
        <v>1</v>
      </c>
      <c r="M42" s="3" t="s">
        <v>162</v>
      </c>
      <c r="N42" s="17">
        <f>ROUNDDOWN(J42/0.33,0)</f>
        <v>18</v>
      </c>
      <c r="O42" s="8" t="s">
        <v>163</v>
      </c>
    </row>
    <row r="43" spans="1:16" x14ac:dyDescent="0.15">
      <c r="B43" s="74" t="s">
        <v>164</v>
      </c>
      <c r="C43" s="14">
        <v>10</v>
      </c>
      <c r="D43" s="9" t="s">
        <v>2</v>
      </c>
      <c r="E43" s="207" t="s">
        <v>165</v>
      </c>
      <c r="F43" s="208"/>
      <c r="G43" s="208"/>
      <c r="H43" s="14">
        <v>2</v>
      </c>
      <c r="I43" s="9" t="s">
        <v>2</v>
      </c>
      <c r="J43" s="22">
        <v>12</v>
      </c>
      <c r="K43" s="19" t="s">
        <v>2</v>
      </c>
      <c r="L43" s="11">
        <v>19</v>
      </c>
      <c r="M43" s="4" t="s">
        <v>162</v>
      </c>
      <c r="N43" s="14">
        <v>36</v>
      </c>
      <c r="O43" s="9" t="s">
        <v>163</v>
      </c>
    </row>
    <row r="44" spans="1:16" x14ac:dyDescent="0.15">
      <c r="B44" s="74" t="s">
        <v>166</v>
      </c>
      <c r="C44" s="14">
        <v>15</v>
      </c>
      <c r="D44" s="9" t="s">
        <v>2</v>
      </c>
      <c r="E44" s="207" t="s">
        <v>168</v>
      </c>
      <c r="F44" s="208"/>
      <c r="G44" s="208"/>
      <c r="H44" s="14">
        <v>3</v>
      </c>
      <c r="I44" s="9" t="s">
        <v>2</v>
      </c>
      <c r="J44" s="22">
        <v>18</v>
      </c>
      <c r="K44" s="19" t="s">
        <v>2</v>
      </c>
      <c r="L44" s="11">
        <v>37</v>
      </c>
      <c r="M44" s="4" t="s">
        <v>162</v>
      </c>
      <c r="N44" s="14">
        <v>54</v>
      </c>
      <c r="O44" s="9" t="s">
        <v>163</v>
      </c>
    </row>
    <row r="45" spans="1:16" x14ac:dyDescent="0.15">
      <c r="B45" s="74" t="s">
        <v>167</v>
      </c>
      <c r="C45" s="14">
        <v>20</v>
      </c>
      <c r="D45" s="9" t="s">
        <v>2</v>
      </c>
      <c r="E45" s="207" t="s">
        <v>168</v>
      </c>
      <c r="F45" s="208"/>
      <c r="G45" s="208"/>
      <c r="H45" s="14">
        <v>4</v>
      </c>
      <c r="I45" s="9" t="s">
        <v>2</v>
      </c>
      <c r="J45" s="22">
        <v>24</v>
      </c>
      <c r="K45" s="19" t="s">
        <v>2</v>
      </c>
      <c r="L45" s="11">
        <v>55</v>
      </c>
      <c r="M45" s="4" t="s">
        <v>162</v>
      </c>
      <c r="N45" s="14">
        <v>72</v>
      </c>
      <c r="O45" s="9" t="s">
        <v>163</v>
      </c>
    </row>
    <row r="46" spans="1:16" x14ac:dyDescent="0.15">
      <c r="B46" s="74" t="s">
        <v>169</v>
      </c>
      <c r="C46" s="14">
        <v>25</v>
      </c>
      <c r="D46" s="9" t="s">
        <v>2</v>
      </c>
      <c r="E46" s="207" t="s">
        <v>170</v>
      </c>
      <c r="F46" s="208"/>
      <c r="G46" s="208"/>
      <c r="H46" s="14">
        <v>5</v>
      </c>
      <c r="I46" s="9" t="s">
        <v>2</v>
      </c>
      <c r="J46" s="22">
        <v>30</v>
      </c>
      <c r="K46" s="19" t="s">
        <v>2</v>
      </c>
      <c r="L46" s="11">
        <v>73</v>
      </c>
      <c r="M46" s="4" t="s">
        <v>162</v>
      </c>
      <c r="N46" s="14">
        <v>90</v>
      </c>
      <c r="O46" s="9" t="s">
        <v>163</v>
      </c>
    </row>
    <row r="47" spans="1:16" x14ac:dyDescent="0.15">
      <c r="B47" s="74" t="s">
        <v>171</v>
      </c>
      <c r="C47" s="14">
        <v>30</v>
      </c>
      <c r="D47" s="9" t="s">
        <v>2</v>
      </c>
      <c r="E47" s="207" t="s">
        <v>172</v>
      </c>
      <c r="F47" s="208"/>
      <c r="G47" s="208"/>
      <c r="H47" s="14">
        <v>6</v>
      </c>
      <c r="I47" s="9" t="s">
        <v>2</v>
      </c>
      <c r="J47" s="22">
        <v>36</v>
      </c>
      <c r="K47" s="19" t="s">
        <v>2</v>
      </c>
      <c r="L47" s="11">
        <v>91</v>
      </c>
      <c r="M47" s="4" t="s">
        <v>162</v>
      </c>
      <c r="N47" s="14">
        <v>109</v>
      </c>
      <c r="O47" s="9" t="s">
        <v>163</v>
      </c>
    </row>
    <row r="48" spans="1:16" x14ac:dyDescent="0.15">
      <c r="B48" s="74" t="s">
        <v>173</v>
      </c>
      <c r="C48" s="14">
        <v>35</v>
      </c>
      <c r="D48" s="9" t="s">
        <v>2</v>
      </c>
      <c r="E48" s="207" t="s">
        <v>175</v>
      </c>
      <c r="F48" s="208"/>
      <c r="G48" s="208"/>
      <c r="H48" s="14">
        <v>7</v>
      </c>
      <c r="I48" s="9" t="s">
        <v>2</v>
      </c>
      <c r="J48" s="22">
        <v>42</v>
      </c>
      <c r="K48" s="19" t="s">
        <v>2</v>
      </c>
      <c r="L48" s="11">
        <v>110</v>
      </c>
      <c r="M48" s="4" t="s">
        <v>162</v>
      </c>
      <c r="N48" s="14">
        <v>127</v>
      </c>
      <c r="O48" s="9" t="s">
        <v>163</v>
      </c>
    </row>
    <row r="49" spans="2:15" x14ac:dyDescent="0.15">
      <c r="B49" s="74" t="s">
        <v>174</v>
      </c>
      <c r="C49" s="14">
        <v>40</v>
      </c>
      <c r="D49" s="9" t="s">
        <v>2</v>
      </c>
      <c r="E49" s="207" t="s">
        <v>175</v>
      </c>
      <c r="F49" s="208"/>
      <c r="G49" s="208"/>
      <c r="H49" s="14">
        <v>8</v>
      </c>
      <c r="I49" s="9" t="s">
        <v>2</v>
      </c>
      <c r="J49" s="22">
        <v>48</v>
      </c>
      <c r="K49" s="19" t="s">
        <v>2</v>
      </c>
      <c r="L49" s="11">
        <v>128</v>
      </c>
      <c r="M49" s="4" t="s">
        <v>162</v>
      </c>
      <c r="N49" s="14">
        <v>145</v>
      </c>
      <c r="O49" s="9" t="s">
        <v>163</v>
      </c>
    </row>
    <row r="50" spans="2:15" x14ac:dyDescent="0.15">
      <c r="B50" s="74" t="s">
        <v>176</v>
      </c>
      <c r="C50" s="14">
        <v>45</v>
      </c>
      <c r="D50" s="9" t="s">
        <v>2</v>
      </c>
      <c r="E50" s="207" t="s">
        <v>177</v>
      </c>
      <c r="F50" s="208"/>
      <c r="G50" s="208"/>
      <c r="H50" s="14">
        <v>9</v>
      </c>
      <c r="I50" s="9" t="s">
        <v>2</v>
      </c>
      <c r="J50" s="22">
        <v>54</v>
      </c>
      <c r="K50" s="19" t="s">
        <v>2</v>
      </c>
      <c r="L50" s="11">
        <v>146</v>
      </c>
      <c r="M50" s="4" t="s">
        <v>162</v>
      </c>
      <c r="N50" s="14">
        <v>163</v>
      </c>
      <c r="O50" s="9" t="s">
        <v>163</v>
      </c>
    </row>
    <row r="51" spans="2:15" x14ac:dyDescent="0.15">
      <c r="B51" s="74" t="s">
        <v>178</v>
      </c>
      <c r="C51" s="14">
        <v>50</v>
      </c>
      <c r="D51" s="9" t="s">
        <v>2</v>
      </c>
      <c r="E51" s="207" t="s">
        <v>179</v>
      </c>
      <c r="F51" s="208"/>
      <c r="G51" s="208"/>
      <c r="H51" s="14">
        <v>10</v>
      </c>
      <c r="I51" s="9" t="s">
        <v>2</v>
      </c>
      <c r="J51" s="22">
        <v>60</v>
      </c>
      <c r="K51" s="19" t="s">
        <v>2</v>
      </c>
      <c r="L51" s="11">
        <v>164</v>
      </c>
      <c r="M51" s="4" t="s">
        <v>162</v>
      </c>
      <c r="N51" s="14">
        <v>181</v>
      </c>
      <c r="O51" s="9" t="s">
        <v>163</v>
      </c>
    </row>
    <row r="52" spans="2:15" x14ac:dyDescent="0.15">
      <c r="B52" s="74" t="s">
        <v>180</v>
      </c>
      <c r="C52" s="14">
        <v>55</v>
      </c>
      <c r="D52" s="9" t="s">
        <v>2</v>
      </c>
      <c r="E52" s="207" t="s">
        <v>182</v>
      </c>
      <c r="F52" s="208"/>
      <c r="G52" s="208"/>
      <c r="H52" s="14">
        <v>11</v>
      </c>
      <c r="I52" s="9" t="s">
        <v>2</v>
      </c>
      <c r="J52" s="22">
        <v>66</v>
      </c>
      <c r="K52" s="19" t="s">
        <v>2</v>
      </c>
      <c r="L52" s="11">
        <v>182</v>
      </c>
      <c r="M52" s="4" t="s">
        <v>162</v>
      </c>
      <c r="N52" s="14">
        <v>200</v>
      </c>
      <c r="O52" s="9" t="s">
        <v>163</v>
      </c>
    </row>
    <row r="53" spans="2:15" x14ac:dyDescent="0.15">
      <c r="B53" s="74" t="s">
        <v>181</v>
      </c>
      <c r="C53" s="14">
        <v>60</v>
      </c>
      <c r="D53" s="9" t="s">
        <v>2</v>
      </c>
      <c r="E53" s="207" t="s">
        <v>182</v>
      </c>
      <c r="F53" s="208"/>
      <c r="G53" s="208"/>
      <c r="H53" s="14">
        <v>12</v>
      </c>
      <c r="I53" s="9" t="s">
        <v>2</v>
      </c>
      <c r="J53" s="22">
        <v>72</v>
      </c>
      <c r="K53" s="19" t="s">
        <v>2</v>
      </c>
      <c r="L53" s="11">
        <v>201</v>
      </c>
      <c r="M53" s="4" t="s">
        <v>162</v>
      </c>
      <c r="N53" s="14">
        <v>218</v>
      </c>
      <c r="O53" s="9" t="s">
        <v>163</v>
      </c>
    </row>
    <row r="54" spans="2:15" x14ac:dyDescent="0.15">
      <c r="B54" s="74" t="s">
        <v>183</v>
      </c>
      <c r="C54" s="14">
        <v>65</v>
      </c>
      <c r="D54" s="9" t="s">
        <v>2</v>
      </c>
      <c r="E54" s="207" t="s">
        <v>184</v>
      </c>
      <c r="F54" s="208"/>
      <c r="G54" s="208"/>
      <c r="H54" s="14">
        <v>13</v>
      </c>
      <c r="I54" s="9" t="s">
        <v>2</v>
      </c>
      <c r="J54" s="22">
        <v>78</v>
      </c>
      <c r="K54" s="19" t="s">
        <v>2</v>
      </c>
      <c r="L54" s="11">
        <v>219</v>
      </c>
      <c r="M54" s="4" t="s">
        <v>162</v>
      </c>
      <c r="N54" s="14">
        <v>236</v>
      </c>
      <c r="O54" s="9" t="s">
        <v>163</v>
      </c>
    </row>
    <row r="55" spans="2:15" x14ac:dyDescent="0.15">
      <c r="B55" s="74" t="s">
        <v>185</v>
      </c>
      <c r="C55" s="14">
        <v>70</v>
      </c>
      <c r="D55" s="9" t="s">
        <v>2</v>
      </c>
      <c r="E55" s="207" t="s">
        <v>186</v>
      </c>
      <c r="F55" s="208"/>
      <c r="G55" s="208"/>
      <c r="H55" s="14">
        <v>14</v>
      </c>
      <c r="I55" s="9" t="s">
        <v>2</v>
      </c>
      <c r="J55" s="22">
        <v>84</v>
      </c>
      <c r="K55" s="19" t="s">
        <v>2</v>
      </c>
      <c r="L55" s="11">
        <v>237</v>
      </c>
      <c r="M55" s="4" t="s">
        <v>162</v>
      </c>
      <c r="N55" s="14">
        <v>254</v>
      </c>
      <c r="O55" s="9" t="s">
        <v>163</v>
      </c>
    </row>
    <row r="56" spans="2:15" x14ac:dyDescent="0.15">
      <c r="B56" s="74" t="s">
        <v>187</v>
      </c>
      <c r="C56" s="14">
        <v>75</v>
      </c>
      <c r="D56" s="9" t="s">
        <v>2</v>
      </c>
      <c r="E56" s="207" t="s">
        <v>189</v>
      </c>
      <c r="F56" s="208"/>
      <c r="G56" s="208"/>
      <c r="H56" s="14">
        <v>15</v>
      </c>
      <c r="I56" s="9" t="s">
        <v>2</v>
      </c>
      <c r="J56" s="22">
        <v>90</v>
      </c>
      <c r="K56" s="19" t="s">
        <v>2</v>
      </c>
      <c r="L56" s="11">
        <v>201</v>
      </c>
      <c r="M56" s="4" t="s">
        <v>162</v>
      </c>
      <c r="N56" s="14">
        <v>272</v>
      </c>
      <c r="O56" s="9" t="s">
        <v>163</v>
      </c>
    </row>
    <row r="57" spans="2:15" x14ac:dyDescent="0.15">
      <c r="B57" s="74" t="s">
        <v>188</v>
      </c>
      <c r="C57" s="14">
        <v>80</v>
      </c>
      <c r="D57" s="9" t="s">
        <v>2</v>
      </c>
      <c r="E57" s="207" t="s">
        <v>189</v>
      </c>
      <c r="F57" s="208"/>
      <c r="G57" s="208"/>
      <c r="H57" s="14">
        <v>16</v>
      </c>
      <c r="I57" s="9" t="s">
        <v>2</v>
      </c>
      <c r="J57" s="22">
        <v>96</v>
      </c>
      <c r="K57" s="19" t="s">
        <v>2</v>
      </c>
      <c r="L57" s="11">
        <v>273</v>
      </c>
      <c r="M57" s="4" t="s">
        <v>162</v>
      </c>
      <c r="N57" s="14">
        <v>290</v>
      </c>
      <c r="O57" s="9" t="s">
        <v>163</v>
      </c>
    </row>
    <row r="58" spans="2:15" x14ac:dyDescent="0.15">
      <c r="B58" s="74" t="s">
        <v>190</v>
      </c>
      <c r="C58" s="14">
        <v>85</v>
      </c>
      <c r="D58" s="9" t="s">
        <v>2</v>
      </c>
      <c r="E58" s="207" t="s">
        <v>191</v>
      </c>
      <c r="F58" s="208"/>
      <c r="G58" s="208"/>
      <c r="H58" s="14">
        <v>17</v>
      </c>
      <c r="I58" s="9" t="s">
        <v>2</v>
      </c>
      <c r="J58" s="22">
        <v>102</v>
      </c>
      <c r="K58" s="19" t="s">
        <v>2</v>
      </c>
      <c r="L58" s="11">
        <v>291</v>
      </c>
      <c r="M58" s="4" t="s">
        <v>162</v>
      </c>
      <c r="N58" s="14">
        <v>309</v>
      </c>
      <c r="O58" s="9" t="s">
        <v>163</v>
      </c>
    </row>
    <row r="59" spans="2:15" x14ac:dyDescent="0.15">
      <c r="B59" s="74" t="s">
        <v>192</v>
      </c>
      <c r="C59" s="14">
        <v>90</v>
      </c>
      <c r="D59" s="9" t="s">
        <v>2</v>
      </c>
      <c r="E59" s="207" t="s">
        <v>193</v>
      </c>
      <c r="F59" s="208"/>
      <c r="G59" s="208"/>
      <c r="H59" s="14">
        <v>18</v>
      </c>
      <c r="I59" s="9" t="s">
        <v>2</v>
      </c>
      <c r="J59" s="22">
        <v>108</v>
      </c>
      <c r="K59" s="19" t="s">
        <v>2</v>
      </c>
      <c r="L59" s="11">
        <v>310</v>
      </c>
      <c r="M59" s="4" t="s">
        <v>162</v>
      </c>
      <c r="N59" s="14">
        <v>327</v>
      </c>
      <c r="O59" s="9" t="s">
        <v>163</v>
      </c>
    </row>
    <row r="60" spans="2:15" x14ac:dyDescent="0.15">
      <c r="B60" s="74" t="s">
        <v>194</v>
      </c>
      <c r="C60" s="14">
        <v>95</v>
      </c>
      <c r="D60" s="9" t="s">
        <v>2</v>
      </c>
      <c r="E60" s="207" t="s">
        <v>196</v>
      </c>
      <c r="F60" s="208"/>
      <c r="G60" s="208"/>
      <c r="H60" s="14">
        <v>19</v>
      </c>
      <c r="I60" s="9" t="s">
        <v>2</v>
      </c>
      <c r="J60" s="22">
        <v>114</v>
      </c>
      <c r="K60" s="19" t="s">
        <v>2</v>
      </c>
      <c r="L60" s="11">
        <v>328</v>
      </c>
      <c r="M60" s="4" t="s">
        <v>162</v>
      </c>
      <c r="N60" s="14">
        <v>345</v>
      </c>
      <c r="O60" s="9" t="s">
        <v>163</v>
      </c>
    </row>
    <row r="61" spans="2:15" x14ac:dyDescent="0.15">
      <c r="B61" s="75" t="s">
        <v>195</v>
      </c>
      <c r="C61" s="16">
        <v>100</v>
      </c>
      <c r="D61" s="15" t="s">
        <v>2</v>
      </c>
      <c r="E61" s="209" t="s">
        <v>196</v>
      </c>
      <c r="F61" s="210"/>
      <c r="G61" s="210"/>
      <c r="H61" s="16">
        <v>20</v>
      </c>
      <c r="I61" s="15" t="s">
        <v>2</v>
      </c>
      <c r="J61" s="23">
        <v>120</v>
      </c>
      <c r="K61" s="20" t="s">
        <v>2</v>
      </c>
      <c r="L61" s="12">
        <v>346</v>
      </c>
      <c r="M61" s="5" t="s">
        <v>162</v>
      </c>
      <c r="N61" s="16">
        <v>363</v>
      </c>
      <c r="O61" s="15" t="s">
        <v>163</v>
      </c>
    </row>
  </sheetData>
  <mergeCells count="40">
    <mergeCell ref="B27:E28"/>
    <mergeCell ref="M28:O28"/>
    <mergeCell ref="B12:P12"/>
    <mergeCell ref="D20:E20"/>
    <mergeCell ref="D24:F24"/>
    <mergeCell ref="D26:F26"/>
    <mergeCell ref="M26:O26"/>
    <mergeCell ref="F32:H32"/>
    <mergeCell ref="M32:O32"/>
    <mergeCell ref="B34:C36"/>
    <mergeCell ref="F34:H34"/>
    <mergeCell ref="J34:K34"/>
    <mergeCell ref="M34:O36"/>
    <mergeCell ref="P34:P36"/>
    <mergeCell ref="F36:H36"/>
    <mergeCell ref="J36:K36"/>
    <mergeCell ref="B40:K40"/>
    <mergeCell ref="L40:O41"/>
    <mergeCell ref="E41:I41"/>
    <mergeCell ref="J41:K41"/>
    <mergeCell ref="E53:G53"/>
    <mergeCell ref="E42:G42"/>
    <mergeCell ref="E43:G43"/>
    <mergeCell ref="E44:G44"/>
    <mergeCell ref="E45:G45"/>
    <mergeCell ref="E46:G46"/>
    <mergeCell ref="E47:G47"/>
    <mergeCell ref="E48:G48"/>
    <mergeCell ref="E49:G49"/>
    <mergeCell ref="E50:G50"/>
    <mergeCell ref="E51:G51"/>
    <mergeCell ref="E52:G52"/>
    <mergeCell ref="E60:G60"/>
    <mergeCell ref="E61:G61"/>
    <mergeCell ref="E54:G54"/>
    <mergeCell ref="E55:G55"/>
    <mergeCell ref="E56:G56"/>
    <mergeCell ref="E57:G57"/>
    <mergeCell ref="E58:G58"/>
    <mergeCell ref="E59:G59"/>
  </mergeCells>
  <phoneticPr fontId="1"/>
  <pageMargins left="0.39370078740157483" right="0.39370078740157483" top="0.51181102362204722" bottom="0.51181102362204722" header="0.31496062992125984" footer="0.31496062992125984"/>
  <pageSetup paperSize="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56"/>
  <sheetViews>
    <sheetView view="pageBreakPreview" zoomScale="75" zoomScaleNormal="75" zoomScaleSheetLayoutView="75" workbookViewId="0">
      <selection activeCell="A2" sqref="A2"/>
    </sheetView>
  </sheetViews>
  <sheetFormatPr defaultColWidth="6.7109375" defaultRowHeight="14.25" x14ac:dyDescent="0.15"/>
  <cols>
    <col min="1" max="1" width="3.7109375" style="1" customWidth="1"/>
    <col min="2" max="7" width="6.7109375" style="1"/>
    <col min="8" max="8" width="6.7109375" style="1" customWidth="1"/>
    <col min="9" max="15" width="6.7109375" style="1"/>
    <col min="16" max="16" width="3.7109375" style="1" customWidth="1"/>
    <col min="17" max="17" width="6.7109375" style="1" customWidth="1"/>
    <col min="18" max="16384" width="6.7109375" style="1"/>
  </cols>
  <sheetData>
    <row r="1" spans="1:19" ht="9.9499999999999993" customHeight="1" x14ac:dyDescent="0.15"/>
    <row r="2" spans="1:19" ht="18.75" x14ac:dyDescent="0.15">
      <c r="B2" s="26" t="s">
        <v>28</v>
      </c>
    </row>
    <row r="5" spans="1:19" x14ac:dyDescent="0.15">
      <c r="A5" s="2"/>
      <c r="B5" s="1" t="s">
        <v>52</v>
      </c>
    </row>
    <row r="6" spans="1:19" ht="9.9499999999999993" customHeight="1" x14ac:dyDescent="0.15">
      <c r="A6" s="2"/>
    </row>
    <row r="7" spans="1:19" ht="14.25" customHeight="1" x14ac:dyDescent="0.15">
      <c r="B7" s="1" t="s">
        <v>46</v>
      </c>
    </row>
    <row r="8" spans="1:19" x14ac:dyDescent="0.15">
      <c r="B8" s="1" t="s">
        <v>50</v>
      </c>
    </row>
    <row r="11" spans="1:19" x14ac:dyDescent="0.15">
      <c r="A11" s="2" t="s">
        <v>22</v>
      </c>
      <c r="B11" s="203" t="s">
        <v>37</v>
      </c>
      <c r="C11" s="203"/>
      <c r="D11" s="203"/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3"/>
    </row>
    <row r="12" spans="1:19" ht="9.9499999999999993" customHeight="1" x14ac:dyDescent="0.15"/>
    <row r="13" spans="1:19" x14ac:dyDescent="0.15">
      <c r="B13" s="1" t="s">
        <v>25</v>
      </c>
      <c r="D13" s="204">
        <f>(K13)/1000</f>
        <v>0.2</v>
      </c>
      <c r="E13" s="204"/>
      <c r="F13" s="1" t="s">
        <v>9</v>
      </c>
      <c r="J13" s="2" t="s">
        <v>29</v>
      </c>
      <c r="K13" s="77">
        <v>200</v>
      </c>
      <c r="L13" s="1" t="s">
        <v>10</v>
      </c>
      <c r="M13" s="33" t="s">
        <v>30</v>
      </c>
      <c r="N13" s="24" t="s">
        <v>31</v>
      </c>
      <c r="O13"/>
      <c r="R13" s="76"/>
      <c r="S13" s="76"/>
    </row>
    <row r="14" spans="1:19" ht="9.9499999999999993" customHeight="1" x14ac:dyDescent="0.15">
      <c r="B14"/>
      <c r="C14"/>
      <c r="D14"/>
      <c r="E14"/>
      <c r="F14"/>
      <c r="G14"/>
    </row>
    <row r="15" spans="1:19" x14ac:dyDescent="0.15">
      <c r="B15" s="1" t="s">
        <v>55</v>
      </c>
      <c r="D15" s="205">
        <v>5</v>
      </c>
      <c r="E15" s="205"/>
      <c r="F15" s="1" t="s">
        <v>254</v>
      </c>
      <c r="G15" s="24"/>
      <c r="H15"/>
      <c r="I15"/>
      <c r="J15"/>
      <c r="K15"/>
      <c r="L15"/>
      <c r="M15"/>
      <c r="N15"/>
      <c r="O15"/>
      <c r="P15"/>
      <c r="R15" s="76"/>
      <c r="S15" s="76"/>
    </row>
    <row r="16" spans="1:19" customFormat="1" ht="12" x14ac:dyDescent="0.15"/>
    <row r="17" spans="1:17" x14ac:dyDescent="0.15">
      <c r="B17" s="1" t="s">
        <v>26</v>
      </c>
      <c r="D17" s="204">
        <f>D13*((100+D15)/100)</f>
        <v>0.21000000000000002</v>
      </c>
      <c r="E17" s="204"/>
      <c r="F17" s="1" t="s">
        <v>54</v>
      </c>
    </row>
    <row r="18" spans="1:17" ht="18" customHeight="1" x14ac:dyDescent="0.15"/>
    <row r="19" spans="1:17" x14ac:dyDescent="0.15">
      <c r="A19" s="2" t="s">
        <v>22</v>
      </c>
      <c r="B19" s="1" t="s">
        <v>36</v>
      </c>
    </row>
    <row r="20" spans="1:17" ht="9.9499999999999993" customHeight="1" x14ac:dyDescent="0.15"/>
    <row r="21" spans="1:17" x14ac:dyDescent="0.15">
      <c r="B21" s="1" t="s">
        <v>0</v>
      </c>
      <c r="H21" s="205">
        <v>100</v>
      </c>
      <c r="I21" s="205"/>
      <c r="J21" s="205"/>
      <c r="K21" s="1" t="s">
        <v>6</v>
      </c>
    </row>
    <row r="22" spans="1:17" ht="9.9499999999999993" customHeight="1" x14ac:dyDescent="0.15"/>
    <row r="23" spans="1:17" x14ac:dyDescent="0.15">
      <c r="B23" s="1" t="s">
        <v>49</v>
      </c>
      <c r="H23" s="196">
        <f>ROUNDUP(H21*D17,1)</f>
        <v>21</v>
      </c>
      <c r="I23" s="196"/>
      <c r="J23" s="196"/>
      <c r="K23" s="1" t="s">
        <v>3</v>
      </c>
    </row>
    <row r="24" spans="1:17" x14ac:dyDescent="0.15">
      <c r="B24" s="206" t="s">
        <v>38</v>
      </c>
      <c r="C24" s="206"/>
      <c r="F24"/>
      <c r="H24" s="206" t="s">
        <v>38</v>
      </c>
      <c r="I24" s="206"/>
      <c r="J24"/>
      <c r="K24"/>
    </row>
    <row r="25" spans="1:17" x14ac:dyDescent="0.15">
      <c r="B25" s="25" t="s">
        <v>42</v>
      </c>
      <c r="C25" s="25"/>
      <c r="D25" s="25"/>
      <c r="E25" s="25"/>
      <c r="F25" s="25"/>
      <c r="G25" s="25"/>
      <c r="H25" s="231">
        <f>ROUNDUP(H23/5,0)</f>
        <v>5</v>
      </c>
      <c r="I25" s="231"/>
      <c r="J25" s="25" t="s">
        <v>8</v>
      </c>
      <c r="K25" s="25"/>
      <c r="L25" s="214">
        <f>H25*5</f>
        <v>25</v>
      </c>
      <c r="M25" s="215"/>
      <c r="N25" s="25" t="s">
        <v>21</v>
      </c>
      <c r="P25" s="25"/>
    </row>
    <row r="26" spans="1:17" ht="18" customHeight="1" x14ac:dyDescent="0.15">
      <c r="H26"/>
      <c r="I26"/>
      <c r="J26"/>
    </row>
    <row r="27" spans="1:17" x14ac:dyDescent="0.15">
      <c r="A27" s="2" t="s">
        <v>22</v>
      </c>
      <c r="B27" s="1" t="s">
        <v>14</v>
      </c>
      <c r="J27"/>
      <c r="K27"/>
      <c r="L27"/>
      <c r="P27"/>
      <c r="Q27"/>
    </row>
    <row r="28" spans="1:17" ht="9.9499999999999993" customHeight="1" x14ac:dyDescent="0.15">
      <c r="B28" s="6"/>
      <c r="C28" s="6"/>
      <c r="D28" s="6"/>
      <c r="E28" s="6"/>
      <c r="F28" s="6"/>
      <c r="G28" s="6"/>
      <c r="H28" s="6"/>
      <c r="I28" s="6"/>
      <c r="J28"/>
      <c r="K28"/>
      <c r="L28"/>
      <c r="M28"/>
      <c r="N28"/>
      <c r="O28"/>
      <c r="P28"/>
      <c r="Q28"/>
    </row>
    <row r="29" spans="1:17" ht="15.95" customHeight="1" x14ac:dyDescent="0.15">
      <c r="B29" s="188" t="s">
        <v>23</v>
      </c>
      <c r="C29" s="188"/>
      <c r="D29" s="188"/>
      <c r="E29" s="188"/>
      <c r="F29" s="194" t="s">
        <v>15</v>
      </c>
      <c r="G29" s="188"/>
      <c r="H29" s="188"/>
      <c r="I29" s="188"/>
      <c r="J29"/>
      <c r="K29"/>
      <c r="L29"/>
      <c r="M29"/>
      <c r="N29"/>
      <c r="O29"/>
      <c r="P29"/>
      <c r="Q29"/>
    </row>
    <row r="30" spans="1:17" ht="15.95" customHeight="1" x14ac:dyDescent="0.15">
      <c r="B30" s="222" t="s">
        <v>24</v>
      </c>
      <c r="C30" s="222"/>
      <c r="D30" s="222"/>
      <c r="E30" s="222"/>
      <c r="F30" s="195"/>
      <c r="G30" s="190"/>
      <c r="H30" s="190"/>
      <c r="I30" s="190"/>
      <c r="J30"/>
      <c r="K30"/>
      <c r="L30"/>
      <c r="M30"/>
      <c r="N30"/>
      <c r="O30"/>
      <c r="P30"/>
      <c r="Q30"/>
    </row>
    <row r="31" spans="1:17" ht="15.95" customHeight="1" x14ac:dyDescent="0.15">
      <c r="B31" s="13">
        <v>1</v>
      </c>
      <c r="C31" s="8" t="s">
        <v>4</v>
      </c>
      <c r="D31" s="17">
        <v>5</v>
      </c>
      <c r="E31" s="8" t="s">
        <v>3</v>
      </c>
      <c r="F31" s="10">
        <v>1</v>
      </c>
      <c r="G31" s="3" t="s">
        <v>1</v>
      </c>
      <c r="H31" s="17">
        <f>ROUNDDOWN(D31/D17,0)</f>
        <v>23</v>
      </c>
      <c r="I31" s="8" t="s">
        <v>13</v>
      </c>
      <c r="J31"/>
      <c r="K31"/>
      <c r="L31"/>
      <c r="M31"/>
      <c r="N31"/>
      <c r="O31"/>
      <c r="P31"/>
      <c r="Q31"/>
    </row>
    <row r="32" spans="1:17" ht="15.95" customHeight="1" x14ac:dyDescent="0.15">
      <c r="B32" s="14">
        <v>2</v>
      </c>
      <c r="C32" s="9" t="s">
        <v>4</v>
      </c>
      <c r="D32" s="14">
        <v>10</v>
      </c>
      <c r="E32" s="9" t="s">
        <v>2</v>
      </c>
      <c r="F32" s="11">
        <f>H31+1</f>
        <v>24</v>
      </c>
      <c r="G32" s="4" t="s">
        <v>1</v>
      </c>
      <c r="H32" s="14">
        <f>ROUNDDOWN(D32/$D$17,0)</f>
        <v>47</v>
      </c>
      <c r="I32" s="9" t="s">
        <v>13</v>
      </c>
      <c r="J32"/>
      <c r="K32"/>
      <c r="L32"/>
      <c r="M32"/>
      <c r="N32"/>
      <c r="O32"/>
      <c r="P32"/>
      <c r="Q32"/>
    </row>
    <row r="33" spans="2:17" ht="15.95" customHeight="1" x14ac:dyDescent="0.15">
      <c r="B33" s="14">
        <v>3</v>
      </c>
      <c r="C33" s="9" t="s">
        <v>4</v>
      </c>
      <c r="D33" s="14">
        <v>15</v>
      </c>
      <c r="E33" s="9" t="s">
        <v>2</v>
      </c>
      <c r="F33" s="11">
        <f t="shared" ref="F33:F55" si="0">H32+1</f>
        <v>48</v>
      </c>
      <c r="G33" s="4" t="s">
        <v>1</v>
      </c>
      <c r="H33" s="14">
        <f t="shared" ref="H33:H55" si="1">ROUNDDOWN(D33/$D$17,0)</f>
        <v>71</v>
      </c>
      <c r="I33" s="9" t="s">
        <v>13</v>
      </c>
      <c r="J33"/>
      <c r="K33"/>
      <c r="L33"/>
      <c r="M33"/>
      <c r="N33"/>
      <c r="O33"/>
      <c r="P33"/>
      <c r="Q33"/>
    </row>
    <row r="34" spans="2:17" ht="15.95" customHeight="1" x14ac:dyDescent="0.15">
      <c r="B34" s="14">
        <v>4</v>
      </c>
      <c r="C34" s="9" t="s">
        <v>4</v>
      </c>
      <c r="D34" s="14">
        <v>20</v>
      </c>
      <c r="E34" s="9" t="s">
        <v>2</v>
      </c>
      <c r="F34" s="11">
        <f t="shared" si="0"/>
        <v>72</v>
      </c>
      <c r="G34" s="4" t="s">
        <v>1</v>
      </c>
      <c r="H34" s="14">
        <f t="shared" si="1"/>
        <v>95</v>
      </c>
      <c r="I34" s="9" t="s">
        <v>13</v>
      </c>
      <c r="J34"/>
      <c r="K34"/>
      <c r="L34"/>
      <c r="M34"/>
      <c r="N34"/>
      <c r="O34"/>
      <c r="P34"/>
      <c r="Q34"/>
    </row>
    <row r="35" spans="2:17" ht="15.95" customHeight="1" x14ac:dyDescent="0.15">
      <c r="B35" s="14">
        <v>5</v>
      </c>
      <c r="C35" s="9" t="s">
        <v>4</v>
      </c>
      <c r="D35" s="14">
        <v>25</v>
      </c>
      <c r="E35" s="9" t="s">
        <v>2</v>
      </c>
      <c r="F35" s="11">
        <f t="shared" si="0"/>
        <v>96</v>
      </c>
      <c r="G35" s="4" t="s">
        <v>1</v>
      </c>
      <c r="H35" s="14">
        <f t="shared" si="1"/>
        <v>119</v>
      </c>
      <c r="I35" s="9" t="s">
        <v>13</v>
      </c>
      <c r="J35"/>
      <c r="K35"/>
      <c r="L35"/>
      <c r="M35"/>
      <c r="N35"/>
      <c r="O35"/>
      <c r="P35"/>
      <c r="Q35"/>
    </row>
    <row r="36" spans="2:17" ht="15.95" customHeight="1" x14ac:dyDescent="0.15">
      <c r="B36" s="14">
        <v>6</v>
      </c>
      <c r="C36" s="9" t="s">
        <v>4</v>
      </c>
      <c r="D36" s="14">
        <v>30</v>
      </c>
      <c r="E36" s="9" t="s">
        <v>2</v>
      </c>
      <c r="F36" s="11">
        <f t="shared" si="0"/>
        <v>120</v>
      </c>
      <c r="G36" s="4" t="s">
        <v>1</v>
      </c>
      <c r="H36" s="14">
        <f t="shared" si="1"/>
        <v>142</v>
      </c>
      <c r="I36" s="9" t="s">
        <v>13</v>
      </c>
      <c r="J36"/>
      <c r="K36"/>
      <c r="L36"/>
      <c r="M36"/>
      <c r="N36"/>
      <c r="O36"/>
      <c r="P36"/>
      <c r="Q36"/>
    </row>
    <row r="37" spans="2:17" ht="15.95" customHeight="1" x14ac:dyDescent="0.15">
      <c r="B37" s="14">
        <v>7</v>
      </c>
      <c r="C37" s="9" t="s">
        <v>4</v>
      </c>
      <c r="D37" s="14">
        <v>35</v>
      </c>
      <c r="E37" s="9" t="s">
        <v>2</v>
      </c>
      <c r="F37" s="11">
        <f t="shared" si="0"/>
        <v>143</v>
      </c>
      <c r="G37" s="4" t="s">
        <v>1</v>
      </c>
      <c r="H37" s="14">
        <f t="shared" si="1"/>
        <v>166</v>
      </c>
      <c r="I37" s="9" t="s">
        <v>13</v>
      </c>
      <c r="J37"/>
      <c r="K37"/>
      <c r="L37"/>
      <c r="M37"/>
      <c r="N37"/>
      <c r="O37"/>
      <c r="P37"/>
      <c r="Q37"/>
    </row>
    <row r="38" spans="2:17" ht="15.95" customHeight="1" x14ac:dyDescent="0.15">
      <c r="B38" s="14">
        <v>8</v>
      </c>
      <c r="C38" s="9" t="s">
        <v>4</v>
      </c>
      <c r="D38" s="14">
        <v>40</v>
      </c>
      <c r="E38" s="9" t="s">
        <v>2</v>
      </c>
      <c r="F38" s="11">
        <f t="shared" si="0"/>
        <v>167</v>
      </c>
      <c r="G38" s="4" t="s">
        <v>1</v>
      </c>
      <c r="H38" s="14">
        <f t="shared" si="1"/>
        <v>190</v>
      </c>
      <c r="I38" s="9" t="s">
        <v>13</v>
      </c>
      <c r="J38"/>
      <c r="K38"/>
      <c r="L38"/>
      <c r="M38"/>
      <c r="N38"/>
      <c r="O38"/>
      <c r="P38"/>
      <c r="Q38"/>
    </row>
    <row r="39" spans="2:17" ht="15.95" customHeight="1" x14ac:dyDescent="0.15">
      <c r="B39" s="14">
        <v>9</v>
      </c>
      <c r="C39" s="9" t="s">
        <v>4</v>
      </c>
      <c r="D39" s="14">
        <v>45</v>
      </c>
      <c r="E39" s="9" t="s">
        <v>2</v>
      </c>
      <c r="F39" s="11">
        <f t="shared" si="0"/>
        <v>191</v>
      </c>
      <c r="G39" s="4" t="s">
        <v>1</v>
      </c>
      <c r="H39" s="14">
        <f t="shared" si="1"/>
        <v>214</v>
      </c>
      <c r="I39" s="9" t="s">
        <v>13</v>
      </c>
      <c r="J39"/>
      <c r="K39"/>
      <c r="L39"/>
      <c r="M39"/>
      <c r="N39"/>
      <c r="O39"/>
      <c r="P39"/>
      <c r="Q39"/>
    </row>
    <row r="40" spans="2:17" ht="15.95" customHeight="1" x14ac:dyDescent="0.15">
      <c r="B40" s="14">
        <v>10</v>
      </c>
      <c r="C40" s="9" t="s">
        <v>4</v>
      </c>
      <c r="D40" s="14">
        <v>50</v>
      </c>
      <c r="E40" s="9" t="s">
        <v>2</v>
      </c>
      <c r="F40" s="11">
        <f t="shared" si="0"/>
        <v>215</v>
      </c>
      <c r="G40" s="4" t="s">
        <v>1</v>
      </c>
      <c r="H40" s="14">
        <f t="shared" si="1"/>
        <v>238</v>
      </c>
      <c r="I40" s="9" t="s">
        <v>13</v>
      </c>
      <c r="J40"/>
      <c r="K40"/>
      <c r="L40"/>
      <c r="M40"/>
      <c r="N40"/>
      <c r="O40"/>
      <c r="P40"/>
      <c r="Q40"/>
    </row>
    <row r="41" spans="2:17" ht="15.95" customHeight="1" x14ac:dyDescent="0.15">
      <c r="B41" s="14">
        <v>11</v>
      </c>
      <c r="C41" s="9" t="s">
        <v>4</v>
      </c>
      <c r="D41" s="14">
        <v>55</v>
      </c>
      <c r="E41" s="9" t="s">
        <v>2</v>
      </c>
      <c r="F41" s="11">
        <f t="shared" si="0"/>
        <v>239</v>
      </c>
      <c r="G41" s="4" t="s">
        <v>1</v>
      </c>
      <c r="H41" s="14">
        <f t="shared" si="1"/>
        <v>261</v>
      </c>
      <c r="I41" s="9" t="s">
        <v>13</v>
      </c>
      <c r="J41"/>
      <c r="K41"/>
      <c r="L41"/>
      <c r="M41"/>
      <c r="N41"/>
      <c r="O41"/>
      <c r="P41"/>
      <c r="Q41"/>
    </row>
    <row r="42" spans="2:17" ht="15.95" customHeight="1" x14ac:dyDescent="0.15">
      <c r="B42" s="14">
        <v>12</v>
      </c>
      <c r="C42" s="9" t="s">
        <v>4</v>
      </c>
      <c r="D42" s="14">
        <v>60</v>
      </c>
      <c r="E42" s="9" t="s">
        <v>2</v>
      </c>
      <c r="F42" s="11">
        <f t="shared" si="0"/>
        <v>262</v>
      </c>
      <c r="G42" s="4" t="s">
        <v>1</v>
      </c>
      <c r="H42" s="14">
        <f t="shared" si="1"/>
        <v>285</v>
      </c>
      <c r="I42" s="9" t="s">
        <v>13</v>
      </c>
      <c r="J42"/>
      <c r="K42"/>
      <c r="L42"/>
      <c r="M42"/>
      <c r="N42"/>
      <c r="O42"/>
      <c r="P42"/>
      <c r="Q42"/>
    </row>
    <row r="43" spans="2:17" ht="15.95" customHeight="1" x14ac:dyDescent="0.15">
      <c r="B43" s="14">
        <v>13</v>
      </c>
      <c r="C43" s="9" t="s">
        <v>4</v>
      </c>
      <c r="D43" s="14">
        <v>65</v>
      </c>
      <c r="E43" s="9" t="s">
        <v>2</v>
      </c>
      <c r="F43" s="11">
        <f t="shared" si="0"/>
        <v>286</v>
      </c>
      <c r="G43" s="4" t="s">
        <v>1</v>
      </c>
      <c r="H43" s="14">
        <f t="shared" si="1"/>
        <v>309</v>
      </c>
      <c r="I43" s="9" t="s">
        <v>13</v>
      </c>
      <c r="J43"/>
      <c r="K43"/>
      <c r="L43"/>
      <c r="M43"/>
      <c r="N43"/>
      <c r="O43"/>
      <c r="P43"/>
      <c r="Q43"/>
    </row>
    <row r="44" spans="2:17" ht="15.95" customHeight="1" x14ac:dyDescent="0.15">
      <c r="B44" s="14">
        <v>14</v>
      </c>
      <c r="C44" s="9" t="s">
        <v>4</v>
      </c>
      <c r="D44" s="14">
        <v>70</v>
      </c>
      <c r="E44" s="9" t="s">
        <v>2</v>
      </c>
      <c r="F44" s="11">
        <f t="shared" si="0"/>
        <v>310</v>
      </c>
      <c r="G44" s="4" t="s">
        <v>1</v>
      </c>
      <c r="H44" s="14">
        <f t="shared" si="1"/>
        <v>333</v>
      </c>
      <c r="I44" s="9" t="s">
        <v>13</v>
      </c>
      <c r="J44"/>
      <c r="K44"/>
      <c r="L44"/>
      <c r="M44"/>
      <c r="N44"/>
      <c r="O44"/>
      <c r="P44"/>
      <c r="Q44"/>
    </row>
    <row r="45" spans="2:17" ht="15.95" customHeight="1" x14ac:dyDescent="0.15">
      <c r="B45" s="14">
        <v>15</v>
      </c>
      <c r="C45" s="9" t="s">
        <v>4</v>
      </c>
      <c r="D45" s="14">
        <v>75</v>
      </c>
      <c r="E45" s="9" t="s">
        <v>2</v>
      </c>
      <c r="F45" s="11">
        <f t="shared" si="0"/>
        <v>334</v>
      </c>
      <c r="G45" s="4" t="s">
        <v>1</v>
      </c>
      <c r="H45" s="14">
        <f t="shared" si="1"/>
        <v>357</v>
      </c>
      <c r="I45" s="9" t="s">
        <v>13</v>
      </c>
      <c r="J45"/>
      <c r="K45"/>
      <c r="L45"/>
      <c r="M45"/>
      <c r="N45"/>
      <c r="O45"/>
      <c r="P45"/>
      <c r="Q45"/>
    </row>
    <row r="46" spans="2:17" ht="15.95" customHeight="1" x14ac:dyDescent="0.15">
      <c r="B46" s="14">
        <v>16</v>
      </c>
      <c r="C46" s="9" t="s">
        <v>4</v>
      </c>
      <c r="D46" s="14">
        <v>80</v>
      </c>
      <c r="E46" s="9" t="s">
        <v>2</v>
      </c>
      <c r="F46" s="11">
        <f t="shared" si="0"/>
        <v>358</v>
      </c>
      <c r="G46" s="4" t="s">
        <v>1</v>
      </c>
      <c r="H46" s="14">
        <f t="shared" si="1"/>
        <v>380</v>
      </c>
      <c r="I46" s="9" t="s">
        <v>13</v>
      </c>
      <c r="J46"/>
      <c r="K46"/>
      <c r="L46"/>
      <c r="M46"/>
      <c r="N46"/>
      <c r="O46"/>
      <c r="P46"/>
      <c r="Q46"/>
    </row>
    <row r="47" spans="2:17" ht="15.95" customHeight="1" x14ac:dyDescent="0.15">
      <c r="B47" s="14">
        <v>17</v>
      </c>
      <c r="C47" s="9" t="s">
        <v>4</v>
      </c>
      <c r="D47" s="14">
        <v>85</v>
      </c>
      <c r="E47" s="9" t="s">
        <v>2</v>
      </c>
      <c r="F47" s="11">
        <f t="shared" si="0"/>
        <v>381</v>
      </c>
      <c r="G47" s="4" t="s">
        <v>1</v>
      </c>
      <c r="H47" s="14">
        <f t="shared" si="1"/>
        <v>404</v>
      </c>
      <c r="I47" s="9" t="s">
        <v>13</v>
      </c>
      <c r="J47"/>
      <c r="K47"/>
      <c r="L47"/>
      <c r="M47"/>
      <c r="N47"/>
      <c r="O47"/>
      <c r="P47"/>
      <c r="Q47"/>
    </row>
    <row r="48" spans="2:17" ht="15.95" customHeight="1" x14ac:dyDescent="0.15">
      <c r="B48" s="14">
        <v>18</v>
      </c>
      <c r="C48" s="9" t="s">
        <v>4</v>
      </c>
      <c r="D48" s="14">
        <v>90</v>
      </c>
      <c r="E48" s="9" t="s">
        <v>2</v>
      </c>
      <c r="F48" s="11">
        <f t="shared" si="0"/>
        <v>405</v>
      </c>
      <c r="G48" s="4" t="s">
        <v>1</v>
      </c>
      <c r="H48" s="14">
        <f t="shared" si="1"/>
        <v>428</v>
      </c>
      <c r="I48" s="9" t="s">
        <v>13</v>
      </c>
      <c r="J48"/>
      <c r="K48"/>
      <c r="L48"/>
      <c r="M48"/>
      <c r="N48"/>
      <c r="O48"/>
      <c r="P48"/>
      <c r="Q48"/>
    </row>
    <row r="49" spans="2:17" ht="15.95" customHeight="1" x14ac:dyDescent="0.15">
      <c r="B49" s="14">
        <v>19</v>
      </c>
      <c r="C49" s="9" t="s">
        <v>4</v>
      </c>
      <c r="D49" s="14">
        <v>95</v>
      </c>
      <c r="E49" s="9" t="s">
        <v>2</v>
      </c>
      <c r="F49" s="11">
        <f t="shared" si="0"/>
        <v>429</v>
      </c>
      <c r="G49" s="4" t="s">
        <v>1</v>
      </c>
      <c r="H49" s="14">
        <f t="shared" si="1"/>
        <v>452</v>
      </c>
      <c r="I49" s="9" t="s">
        <v>13</v>
      </c>
      <c r="J49"/>
      <c r="K49"/>
      <c r="L49"/>
      <c r="M49"/>
      <c r="N49"/>
      <c r="O49"/>
      <c r="P49"/>
      <c r="Q49"/>
    </row>
    <row r="50" spans="2:17" ht="15.95" customHeight="1" x14ac:dyDescent="0.15">
      <c r="B50" s="14">
        <v>20</v>
      </c>
      <c r="C50" s="9" t="s">
        <v>4</v>
      </c>
      <c r="D50" s="14">
        <v>100</v>
      </c>
      <c r="E50" s="9" t="s">
        <v>2</v>
      </c>
      <c r="F50" s="11">
        <f t="shared" si="0"/>
        <v>453</v>
      </c>
      <c r="G50" s="4" t="s">
        <v>1</v>
      </c>
      <c r="H50" s="14">
        <f t="shared" si="1"/>
        <v>476</v>
      </c>
      <c r="I50" s="9" t="s">
        <v>13</v>
      </c>
      <c r="J50"/>
      <c r="K50"/>
      <c r="L50"/>
      <c r="M50"/>
      <c r="N50"/>
      <c r="O50"/>
      <c r="P50"/>
      <c r="Q50"/>
    </row>
    <row r="51" spans="2:17" x14ac:dyDescent="0.15">
      <c r="B51" s="27">
        <v>21</v>
      </c>
      <c r="C51" s="28" t="s">
        <v>4</v>
      </c>
      <c r="D51" s="27">
        <v>105</v>
      </c>
      <c r="E51" s="28" t="s">
        <v>2</v>
      </c>
      <c r="F51" s="29">
        <f t="shared" si="0"/>
        <v>477</v>
      </c>
      <c r="G51" s="30" t="s">
        <v>1</v>
      </c>
      <c r="H51" s="27">
        <f t="shared" si="1"/>
        <v>500</v>
      </c>
      <c r="I51" s="28" t="s">
        <v>13</v>
      </c>
      <c r="J51"/>
      <c r="K51"/>
      <c r="L51"/>
      <c r="M51"/>
      <c r="N51"/>
      <c r="O51"/>
      <c r="P51"/>
      <c r="Q51"/>
    </row>
    <row r="52" spans="2:17" x14ac:dyDescent="0.15">
      <c r="B52" s="14">
        <v>22</v>
      </c>
      <c r="C52" s="9" t="s">
        <v>4</v>
      </c>
      <c r="D52" s="14">
        <v>110</v>
      </c>
      <c r="E52" s="9" t="s">
        <v>2</v>
      </c>
      <c r="F52" s="11">
        <f t="shared" si="0"/>
        <v>501</v>
      </c>
      <c r="G52" s="4" t="s">
        <v>1</v>
      </c>
      <c r="H52" s="14">
        <f t="shared" si="1"/>
        <v>523</v>
      </c>
      <c r="I52" s="9" t="s">
        <v>13</v>
      </c>
      <c r="J52"/>
      <c r="K52"/>
      <c r="L52"/>
      <c r="M52"/>
      <c r="N52"/>
      <c r="O52"/>
      <c r="P52"/>
      <c r="Q52"/>
    </row>
    <row r="53" spans="2:17" x14ac:dyDescent="0.15">
      <c r="B53" s="14">
        <v>23</v>
      </c>
      <c r="C53" s="9" t="s">
        <v>4</v>
      </c>
      <c r="D53" s="14">
        <v>115</v>
      </c>
      <c r="E53" s="9" t="s">
        <v>2</v>
      </c>
      <c r="F53" s="11">
        <f t="shared" si="0"/>
        <v>524</v>
      </c>
      <c r="G53" s="4" t="s">
        <v>1</v>
      </c>
      <c r="H53" s="14">
        <f t="shared" si="1"/>
        <v>547</v>
      </c>
      <c r="I53" s="9" t="s">
        <v>13</v>
      </c>
      <c r="J53"/>
      <c r="K53"/>
      <c r="L53"/>
      <c r="M53"/>
      <c r="N53"/>
      <c r="O53"/>
      <c r="P53"/>
      <c r="Q53"/>
    </row>
    <row r="54" spans="2:17" x14ac:dyDescent="0.15">
      <c r="B54" s="14">
        <v>24</v>
      </c>
      <c r="C54" s="9" t="s">
        <v>4</v>
      </c>
      <c r="D54" s="14">
        <v>120</v>
      </c>
      <c r="E54" s="9" t="s">
        <v>2</v>
      </c>
      <c r="F54" s="11">
        <f t="shared" si="0"/>
        <v>548</v>
      </c>
      <c r="G54" s="4" t="s">
        <v>1</v>
      </c>
      <c r="H54" s="14">
        <f t="shared" si="1"/>
        <v>571</v>
      </c>
      <c r="I54" s="9" t="s">
        <v>13</v>
      </c>
      <c r="J54"/>
      <c r="K54"/>
      <c r="L54"/>
      <c r="M54"/>
      <c r="N54"/>
      <c r="O54"/>
      <c r="P54"/>
      <c r="Q54"/>
    </row>
    <row r="55" spans="2:17" x14ac:dyDescent="0.15">
      <c r="B55" s="16">
        <v>25</v>
      </c>
      <c r="C55" s="15" t="s">
        <v>4</v>
      </c>
      <c r="D55" s="16">
        <v>121</v>
      </c>
      <c r="E55" s="15" t="s">
        <v>2</v>
      </c>
      <c r="F55" s="12">
        <f t="shared" si="0"/>
        <v>572</v>
      </c>
      <c r="G55" s="5" t="s">
        <v>1</v>
      </c>
      <c r="H55" s="16">
        <f t="shared" si="1"/>
        <v>576</v>
      </c>
      <c r="I55" s="15" t="s">
        <v>13</v>
      </c>
      <c r="J55"/>
      <c r="K55"/>
      <c r="L55"/>
      <c r="M55"/>
      <c r="N55"/>
      <c r="O55"/>
      <c r="P55"/>
      <c r="Q55"/>
    </row>
    <row r="56" spans="2:17" x14ac:dyDescent="0.15">
      <c r="J56"/>
      <c r="K56"/>
      <c r="L56"/>
      <c r="M56"/>
      <c r="N56"/>
      <c r="O56"/>
      <c r="P56"/>
      <c r="Q56"/>
    </row>
  </sheetData>
  <mergeCells count="13">
    <mergeCell ref="B11:P11"/>
    <mergeCell ref="B24:C24"/>
    <mergeCell ref="H24:I24"/>
    <mergeCell ref="L25:M25"/>
    <mergeCell ref="B29:E29"/>
    <mergeCell ref="F29:I30"/>
    <mergeCell ref="B30:E30"/>
    <mergeCell ref="H25:I25"/>
    <mergeCell ref="D13:E13"/>
    <mergeCell ref="D15:E15"/>
    <mergeCell ref="D17:E17"/>
    <mergeCell ref="H21:J21"/>
    <mergeCell ref="H23:J23"/>
  </mergeCells>
  <phoneticPr fontId="1"/>
  <pageMargins left="0.39370078740157483" right="0.39370078740157483" top="0.51181102362204722" bottom="0.51181102362204722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55"/>
  <sheetViews>
    <sheetView view="pageBreakPreview" zoomScale="75" zoomScaleNormal="75" zoomScaleSheetLayoutView="75" workbookViewId="0">
      <selection activeCell="A2" sqref="A2"/>
    </sheetView>
  </sheetViews>
  <sheetFormatPr defaultColWidth="6.7109375" defaultRowHeight="14.25" x14ac:dyDescent="0.15"/>
  <cols>
    <col min="1" max="1" width="3.7109375" style="1" customWidth="1"/>
    <col min="2" max="7" width="6.7109375" style="1"/>
    <col min="8" max="8" width="6.7109375" style="1" customWidth="1"/>
    <col min="9" max="15" width="6.7109375" style="1"/>
    <col min="16" max="16" width="3.7109375" style="1" customWidth="1"/>
    <col min="17" max="17" width="6.7109375" style="1" customWidth="1"/>
    <col min="18" max="16384" width="6.7109375" style="1"/>
  </cols>
  <sheetData>
    <row r="1" spans="1:19" ht="9.9499999999999993" customHeight="1" x14ac:dyDescent="0.15"/>
    <row r="2" spans="1:19" ht="18.75" x14ac:dyDescent="0.15">
      <c r="B2" s="26" t="s">
        <v>27</v>
      </c>
    </row>
    <row r="5" spans="1:19" x14ac:dyDescent="0.15">
      <c r="A5" s="2"/>
      <c r="B5" s="1" t="s">
        <v>53</v>
      </c>
    </row>
    <row r="6" spans="1:19" ht="9.9499999999999993" customHeight="1" x14ac:dyDescent="0.15">
      <c r="A6" s="2"/>
    </row>
    <row r="7" spans="1:19" ht="14.25" customHeight="1" x14ac:dyDescent="0.15">
      <c r="B7" s="1" t="s">
        <v>46</v>
      </c>
    </row>
    <row r="8" spans="1:19" x14ac:dyDescent="0.15">
      <c r="B8" s="1" t="s">
        <v>50</v>
      </c>
    </row>
    <row r="11" spans="1:19" x14ac:dyDescent="0.15">
      <c r="A11" s="2" t="s">
        <v>22</v>
      </c>
      <c r="B11" s="203" t="s">
        <v>37</v>
      </c>
      <c r="C11" s="203"/>
      <c r="D11" s="203"/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3"/>
    </row>
    <row r="12" spans="1:19" ht="9.9499999999999993" customHeight="1" x14ac:dyDescent="0.15"/>
    <row r="13" spans="1:19" x14ac:dyDescent="0.15">
      <c r="B13" s="1" t="s">
        <v>25</v>
      </c>
      <c r="D13" s="204">
        <f>(K13+N13)/1000</f>
        <v>0.3</v>
      </c>
      <c r="E13" s="204"/>
      <c r="F13" s="1" t="s">
        <v>9</v>
      </c>
      <c r="J13" s="2" t="s">
        <v>12</v>
      </c>
      <c r="K13" s="77">
        <v>150</v>
      </c>
      <c r="L13" s="1" t="s">
        <v>10</v>
      </c>
      <c r="M13" s="7" t="s">
        <v>20</v>
      </c>
      <c r="N13" s="77">
        <v>150</v>
      </c>
      <c r="O13" s="1" t="s">
        <v>10</v>
      </c>
      <c r="R13" s="76"/>
      <c r="S13" s="76"/>
    </row>
    <row r="14" spans="1:19" ht="9.9499999999999993" customHeight="1" x14ac:dyDescent="0.15">
      <c r="B14"/>
      <c r="C14"/>
      <c r="D14"/>
      <c r="E14"/>
      <c r="F14"/>
      <c r="G14"/>
    </row>
    <row r="15" spans="1:19" x14ac:dyDescent="0.15">
      <c r="B15" s="1" t="s">
        <v>55</v>
      </c>
      <c r="D15" s="205">
        <v>5</v>
      </c>
      <c r="E15" s="205"/>
      <c r="F15" s="1" t="s">
        <v>254</v>
      </c>
      <c r="G15" s="24"/>
      <c r="H15"/>
      <c r="I15"/>
      <c r="J15"/>
      <c r="K15"/>
      <c r="L15"/>
      <c r="M15"/>
      <c r="N15"/>
      <c r="O15"/>
      <c r="P15"/>
      <c r="R15" s="76"/>
      <c r="S15" s="76"/>
    </row>
    <row r="16" spans="1:19" customFormat="1" ht="12" x14ac:dyDescent="0.15"/>
    <row r="17" spans="1:17" x14ac:dyDescent="0.15">
      <c r="B17" s="1" t="s">
        <v>26</v>
      </c>
      <c r="D17" s="204">
        <f>D13*((100+D15)/100)</f>
        <v>0.315</v>
      </c>
      <c r="E17" s="204"/>
      <c r="F17" s="1" t="s">
        <v>54</v>
      </c>
    </row>
    <row r="18" spans="1:17" ht="18" customHeight="1" x14ac:dyDescent="0.15"/>
    <row r="19" spans="1:17" x14ac:dyDescent="0.15">
      <c r="A19" s="2" t="s">
        <v>22</v>
      </c>
      <c r="B19" s="1" t="s">
        <v>36</v>
      </c>
    </row>
    <row r="20" spans="1:17" ht="9.9499999999999993" customHeight="1" x14ac:dyDescent="0.15"/>
    <row r="21" spans="1:17" x14ac:dyDescent="0.15">
      <c r="B21" s="1" t="s">
        <v>0</v>
      </c>
      <c r="H21" s="205">
        <v>100</v>
      </c>
      <c r="I21" s="205"/>
      <c r="J21" s="205"/>
      <c r="K21" s="1" t="s">
        <v>6</v>
      </c>
    </row>
    <row r="22" spans="1:17" ht="9.9499999999999993" customHeight="1" x14ac:dyDescent="0.15"/>
    <row r="23" spans="1:17" x14ac:dyDescent="0.15">
      <c r="B23" s="1" t="s">
        <v>49</v>
      </c>
      <c r="H23" s="196">
        <f>ROUNDUP(H21*D17,1)</f>
        <v>31.5</v>
      </c>
      <c r="I23" s="196"/>
      <c r="J23" s="196"/>
      <c r="K23" s="1" t="s">
        <v>3</v>
      </c>
    </row>
    <row r="24" spans="1:17" x14ac:dyDescent="0.15">
      <c r="B24" s="206" t="s">
        <v>38</v>
      </c>
      <c r="C24" s="206"/>
      <c r="F24"/>
      <c r="H24" s="206" t="s">
        <v>38</v>
      </c>
      <c r="I24" s="206"/>
      <c r="J24"/>
      <c r="K24"/>
    </row>
    <row r="25" spans="1:17" x14ac:dyDescent="0.15">
      <c r="B25" s="25" t="s">
        <v>42</v>
      </c>
      <c r="C25" s="25"/>
      <c r="D25" s="25"/>
      <c r="E25" s="25"/>
      <c r="F25" s="25"/>
      <c r="G25" s="25"/>
      <c r="H25" s="231">
        <f>ROUNDUP(H23/5,0)</f>
        <v>7</v>
      </c>
      <c r="I25" s="231"/>
      <c r="J25" s="25" t="s">
        <v>8</v>
      </c>
      <c r="K25" s="25"/>
      <c r="L25" s="214">
        <f>H25*5</f>
        <v>35</v>
      </c>
      <c r="M25" s="215"/>
      <c r="N25" s="25" t="s">
        <v>21</v>
      </c>
      <c r="P25" s="25"/>
    </row>
    <row r="26" spans="1:17" ht="18" customHeight="1" x14ac:dyDescent="0.15">
      <c r="B26" s="25"/>
      <c r="C26" s="25"/>
      <c r="D26" s="25"/>
      <c r="E26" s="25"/>
      <c r="F26" s="25"/>
      <c r="G26" s="25"/>
      <c r="H26"/>
      <c r="I26"/>
      <c r="J26"/>
      <c r="K26" s="25"/>
      <c r="L26" s="31"/>
      <c r="M26" s="31"/>
      <c r="N26" s="25"/>
      <c r="O26" s="25"/>
      <c r="P26" s="25"/>
    </row>
    <row r="27" spans="1:17" x14ac:dyDescent="0.15">
      <c r="A27" s="2" t="s">
        <v>22</v>
      </c>
      <c r="B27" s="1" t="s">
        <v>14</v>
      </c>
      <c r="J27"/>
      <c r="K27"/>
      <c r="O27"/>
      <c r="P27"/>
    </row>
    <row r="28" spans="1:17" ht="9.9499999999999993" customHeight="1" x14ac:dyDescent="0.15">
      <c r="B28" s="6"/>
      <c r="C28" s="6"/>
      <c r="D28" s="6"/>
      <c r="E28" s="6"/>
      <c r="F28" s="6"/>
      <c r="G28" s="6"/>
      <c r="H28" s="6"/>
      <c r="I28" s="6"/>
      <c r="J28"/>
      <c r="K28"/>
      <c r="L28"/>
      <c r="M28"/>
      <c r="N28"/>
      <c r="O28"/>
      <c r="P28"/>
    </row>
    <row r="29" spans="1:17" ht="15.95" customHeight="1" x14ac:dyDescent="0.15">
      <c r="B29" s="188" t="s">
        <v>23</v>
      </c>
      <c r="C29" s="188"/>
      <c r="D29" s="188"/>
      <c r="E29" s="188"/>
      <c r="F29" s="194" t="s">
        <v>15</v>
      </c>
      <c r="G29" s="188"/>
      <c r="H29" s="188"/>
      <c r="I29" s="188"/>
      <c r="J29"/>
      <c r="K29"/>
      <c r="L29"/>
      <c r="M29"/>
      <c r="N29"/>
      <c r="O29"/>
      <c r="P29"/>
      <c r="Q29"/>
    </row>
    <row r="30" spans="1:17" ht="15.95" customHeight="1" x14ac:dyDescent="0.15">
      <c r="B30" s="222" t="s">
        <v>24</v>
      </c>
      <c r="C30" s="222"/>
      <c r="D30" s="222"/>
      <c r="E30" s="222"/>
      <c r="F30" s="195"/>
      <c r="G30" s="190"/>
      <c r="H30" s="190"/>
      <c r="I30" s="190"/>
      <c r="J30"/>
      <c r="K30"/>
      <c r="L30"/>
      <c r="M30"/>
      <c r="N30"/>
      <c r="O30"/>
      <c r="P30"/>
      <c r="Q30"/>
    </row>
    <row r="31" spans="1:17" ht="15.95" customHeight="1" x14ac:dyDescent="0.15">
      <c r="B31" s="13">
        <v>1</v>
      </c>
      <c r="C31" s="8" t="s">
        <v>4</v>
      </c>
      <c r="D31" s="17">
        <v>5</v>
      </c>
      <c r="E31" s="8" t="s">
        <v>3</v>
      </c>
      <c r="F31" s="10">
        <v>1</v>
      </c>
      <c r="G31" s="3" t="s">
        <v>1</v>
      </c>
      <c r="H31" s="17">
        <f>ROUNDDOWN(D31/D17,0)</f>
        <v>15</v>
      </c>
      <c r="I31" s="8" t="s">
        <v>13</v>
      </c>
      <c r="J31"/>
      <c r="K31"/>
      <c r="L31"/>
      <c r="M31"/>
      <c r="N31"/>
      <c r="O31"/>
      <c r="P31"/>
      <c r="Q31"/>
    </row>
    <row r="32" spans="1:17" ht="15.95" customHeight="1" x14ac:dyDescent="0.15">
      <c r="B32" s="14">
        <v>2</v>
      </c>
      <c r="C32" s="9" t="s">
        <v>4</v>
      </c>
      <c r="D32" s="14">
        <v>10</v>
      </c>
      <c r="E32" s="9" t="s">
        <v>2</v>
      </c>
      <c r="F32" s="11">
        <f>H31+1</f>
        <v>16</v>
      </c>
      <c r="G32" s="4" t="s">
        <v>1</v>
      </c>
      <c r="H32" s="14">
        <f>ROUNDDOWN(D32/$D$17,0)</f>
        <v>31</v>
      </c>
      <c r="I32" s="9" t="s">
        <v>13</v>
      </c>
      <c r="J32"/>
      <c r="K32"/>
      <c r="L32"/>
      <c r="M32"/>
      <c r="N32"/>
      <c r="O32"/>
      <c r="P32"/>
      <c r="Q32"/>
    </row>
    <row r="33" spans="2:17" ht="15.95" customHeight="1" x14ac:dyDescent="0.15">
      <c r="B33" s="14">
        <v>3</v>
      </c>
      <c r="C33" s="9" t="s">
        <v>4</v>
      </c>
      <c r="D33" s="14">
        <v>15</v>
      </c>
      <c r="E33" s="9" t="s">
        <v>2</v>
      </c>
      <c r="F33" s="11">
        <f t="shared" ref="F33:F50" si="0">H32+1</f>
        <v>32</v>
      </c>
      <c r="G33" s="4" t="s">
        <v>1</v>
      </c>
      <c r="H33" s="14">
        <f t="shared" ref="H33:H50" si="1">ROUNDDOWN(D33/$D$17,0)</f>
        <v>47</v>
      </c>
      <c r="I33" s="9" t="s">
        <v>13</v>
      </c>
      <c r="J33"/>
      <c r="K33"/>
      <c r="L33"/>
      <c r="M33"/>
      <c r="N33"/>
      <c r="O33"/>
      <c r="P33"/>
      <c r="Q33"/>
    </row>
    <row r="34" spans="2:17" ht="15.95" customHeight="1" x14ac:dyDescent="0.15">
      <c r="B34" s="14">
        <v>4</v>
      </c>
      <c r="C34" s="9" t="s">
        <v>4</v>
      </c>
      <c r="D34" s="14">
        <v>20</v>
      </c>
      <c r="E34" s="9" t="s">
        <v>2</v>
      </c>
      <c r="F34" s="11">
        <f t="shared" si="0"/>
        <v>48</v>
      </c>
      <c r="G34" s="4" t="s">
        <v>1</v>
      </c>
      <c r="H34" s="14">
        <f t="shared" si="1"/>
        <v>63</v>
      </c>
      <c r="I34" s="9" t="s">
        <v>13</v>
      </c>
      <c r="J34"/>
      <c r="K34"/>
      <c r="L34"/>
      <c r="M34"/>
      <c r="N34"/>
      <c r="O34"/>
      <c r="P34"/>
      <c r="Q34"/>
    </row>
    <row r="35" spans="2:17" ht="15.95" customHeight="1" x14ac:dyDescent="0.15">
      <c r="B35" s="14">
        <v>5</v>
      </c>
      <c r="C35" s="9" t="s">
        <v>4</v>
      </c>
      <c r="D35" s="14">
        <v>25</v>
      </c>
      <c r="E35" s="9" t="s">
        <v>2</v>
      </c>
      <c r="F35" s="11">
        <f t="shared" si="0"/>
        <v>64</v>
      </c>
      <c r="G35" s="4" t="s">
        <v>1</v>
      </c>
      <c r="H35" s="14">
        <f t="shared" si="1"/>
        <v>79</v>
      </c>
      <c r="I35" s="9" t="s">
        <v>13</v>
      </c>
      <c r="J35"/>
      <c r="K35"/>
      <c r="L35"/>
      <c r="M35"/>
      <c r="N35"/>
      <c r="O35"/>
      <c r="P35"/>
      <c r="Q35"/>
    </row>
    <row r="36" spans="2:17" ht="15.95" customHeight="1" x14ac:dyDescent="0.15">
      <c r="B36" s="14">
        <v>6</v>
      </c>
      <c r="C36" s="9" t="s">
        <v>4</v>
      </c>
      <c r="D36" s="14">
        <v>30</v>
      </c>
      <c r="E36" s="9" t="s">
        <v>2</v>
      </c>
      <c r="F36" s="11">
        <f t="shared" si="0"/>
        <v>80</v>
      </c>
      <c r="G36" s="4" t="s">
        <v>1</v>
      </c>
      <c r="H36" s="14">
        <f t="shared" si="1"/>
        <v>95</v>
      </c>
      <c r="I36" s="9" t="s">
        <v>13</v>
      </c>
      <c r="J36"/>
      <c r="K36"/>
      <c r="L36"/>
      <c r="M36"/>
      <c r="N36"/>
      <c r="O36"/>
      <c r="P36"/>
      <c r="Q36"/>
    </row>
    <row r="37" spans="2:17" ht="15.95" customHeight="1" x14ac:dyDescent="0.15">
      <c r="B37" s="14">
        <v>7</v>
      </c>
      <c r="C37" s="9" t="s">
        <v>4</v>
      </c>
      <c r="D37" s="14">
        <v>35</v>
      </c>
      <c r="E37" s="9" t="s">
        <v>2</v>
      </c>
      <c r="F37" s="11">
        <f t="shared" si="0"/>
        <v>96</v>
      </c>
      <c r="G37" s="4" t="s">
        <v>1</v>
      </c>
      <c r="H37" s="14">
        <f t="shared" si="1"/>
        <v>111</v>
      </c>
      <c r="I37" s="9" t="s">
        <v>13</v>
      </c>
      <c r="J37"/>
      <c r="K37"/>
      <c r="L37"/>
      <c r="M37"/>
      <c r="N37"/>
      <c r="O37"/>
      <c r="P37"/>
      <c r="Q37"/>
    </row>
    <row r="38" spans="2:17" ht="15.95" customHeight="1" x14ac:dyDescent="0.15">
      <c r="B38" s="14">
        <v>8</v>
      </c>
      <c r="C38" s="9" t="s">
        <v>4</v>
      </c>
      <c r="D38" s="14">
        <v>40</v>
      </c>
      <c r="E38" s="9" t="s">
        <v>2</v>
      </c>
      <c r="F38" s="11">
        <f t="shared" si="0"/>
        <v>112</v>
      </c>
      <c r="G38" s="4" t="s">
        <v>1</v>
      </c>
      <c r="H38" s="14">
        <f t="shared" si="1"/>
        <v>126</v>
      </c>
      <c r="I38" s="9" t="s">
        <v>13</v>
      </c>
      <c r="J38"/>
      <c r="K38"/>
      <c r="L38"/>
      <c r="M38"/>
      <c r="N38"/>
      <c r="O38"/>
      <c r="P38"/>
      <c r="Q38"/>
    </row>
    <row r="39" spans="2:17" ht="15.95" customHeight="1" x14ac:dyDescent="0.15">
      <c r="B39" s="14">
        <v>9</v>
      </c>
      <c r="C39" s="9" t="s">
        <v>4</v>
      </c>
      <c r="D39" s="14">
        <v>45</v>
      </c>
      <c r="E39" s="9" t="s">
        <v>2</v>
      </c>
      <c r="F39" s="11">
        <f t="shared" si="0"/>
        <v>127</v>
      </c>
      <c r="G39" s="4" t="s">
        <v>1</v>
      </c>
      <c r="H39" s="14">
        <f t="shared" si="1"/>
        <v>142</v>
      </c>
      <c r="I39" s="9" t="s">
        <v>13</v>
      </c>
      <c r="J39"/>
      <c r="K39"/>
      <c r="L39"/>
      <c r="M39"/>
      <c r="N39"/>
      <c r="O39"/>
      <c r="P39"/>
      <c r="Q39"/>
    </row>
    <row r="40" spans="2:17" ht="15.95" customHeight="1" x14ac:dyDescent="0.15">
      <c r="B40" s="14">
        <v>10</v>
      </c>
      <c r="C40" s="9" t="s">
        <v>4</v>
      </c>
      <c r="D40" s="14">
        <v>50</v>
      </c>
      <c r="E40" s="9" t="s">
        <v>2</v>
      </c>
      <c r="F40" s="11">
        <f t="shared" si="0"/>
        <v>143</v>
      </c>
      <c r="G40" s="4" t="s">
        <v>1</v>
      </c>
      <c r="H40" s="14">
        <f t="shared" si="1"/>
        <v>158</v>
      </c>
      <c r="I40" s="9" t="s">
        <v>13</v>
      </c>
      <c r="J40"/>
      <c r="K40"/>
      <c r="L40"/>
      <c r="M40"/>
      <c r="N40"/>
      <c r="O40"/>
      <c r="P40"/>
      <c r="Q40"/>
    </row>
    <row r="41" spans="2:17" ht="15.95" customHeight="1" x14ac:dyDescent="0.15">
      <c r="B41" s="14">
        <v>11</v>
      </c>
      <c r="C41" s="9" t="s">
        <v>4</v>
      </c>
      <c r="D41" s="14">
        <v>55</v>
      </c>
      <c r="E41" s="9" t="s">
        <v>2</v>
      </c>
      <c r="F41" s="11">
        <f t="shared" si="0"/>
        <v>159</v>
      </c>
      <c r="G41" s="4" t="s">
        <v>1</v>
      </c>
      <c r="H41" s="14">
        <f t="shared" si="1"/>
        <v>174</v>
      </c>
      <c r="I41" s="9" t="s">
        <v>13</v>
      </c>
      <c r="J41"/>
      <c r="K41"/>
      <c r="L41"/>
      <c r="M41"/>
      <c r="N41"/>
      <c r="O41"/>
      <c r="P41"/>
      <c r="Q41"/>
    </row>
    <row r="42" spans="2:17" ht="15.95" customHeight="1" x14ac:dyDescent="0.15">
      <c r="B42" s="14">
        <v>12</v>
      </c>
      <c r="C42" s="9" t="s">
        <v>4</v>
      </c>
      <c r="D42" s="14">
        <v>60</v>
      </c>
      <c r="E42" s="9" t="s">
        <v>2</v>
      </c>
      <c r="F42" s="11">
        <f t="shared" si="0"/>
        <v>175</v>
      </c>
      <c r="G42" s="4" t="s">
        <v>1</v>
      </c>
      <c r="H42" s="14">
        <f t="shared" si="1"/>
        <v>190</v>
      </c>
      <c r="I42" s="9" t="s">
        <v>13</v>
      </c>
      <c r="J42"/>
      <c r="K42"/>
      <c r="L42"/>
      <c r="M42"/>
      <c r="N42"/>
      <c r="O42"/>
      <c r="P42"/>
      <c r="Q42"/>
    </row>
    <row r="43" spans="2:17" ht="15.95" customHeight="1" x14ac:dyDescent="0.15">
      <c r="B43" s="14">
        <v>13</v>
      </c>
      <c r="C43" s="9" t="s">
        <v>4</v>
      </c>
      <c r="D43" s="14">
        <v>65</v>
      </c>
      <c r="E43" s="9" t="s">
        <v>2</v>
      </c>
      <c r="F43" s="11">
        <f t="shared" si="0"/>
        <v>191</v>
      </c>
      <c r="G43" s="4" t="s">
        <v>1</v>
      </c>
      <c r="H43" s="14">
        <f t="shared" si="1"/>
        <v>206</v>
      </c>
      <c r="I43" s="9" t="s">
        <v>13</v>
      </c>
      <c r="J43"/>
      <c r="K43"/>
      <c r="L43"/>
      <c r="M43"/>
      <c r="N43"/>
      <c r="O43"/>
      <c r="P43"/>
      <c r="Q43"/>
    </row>
    <row r="44" spans="2:17" ht="15.95" customHeight="1" x14ac:dyDescent="0.15">
      <c r="B44" s="14">
        <v>14</v>
      </c>
      <c r="C44" s="9" t="s">
        <v>4</v>
      </c>
      <c r="D44" s="14">
        <v>70</v>
      </c>
      <c r="E44" s="9" t="s">
        <v>2</v>
      </c>
      <c r="F44" s="11">
        <f t="shared" si="0"/>
        <v>207</v>
      </c>
      <c r="G44" s="4" t="s">
        <v>1</v>
      </c>
      <c r="H44" s="14">
        <f t="shared" si="1"/>
        <v>222</v>
      </c>
      <c r="I44" s="9" t="s">
        <v>13</v>
      </c>
      <c r="J44"/>
      <c r="K44"/>
      <c r="L44"/>
      <c r="M44"/>
      <c r="N44"/>
      <c r="O44"/>
      <c r="P44"/>
      <c r="Q44"/>
    </row>
    <row r="45" spans="2:17" ht="15.95" customHeight="1" x14ac:dyDescent="0.15">
      <c r="B45" s="14">
        <v>15</v>
      </c>
      <c r="C45" s="9" t="s">
        <v>4</v>
      </c>
      <c r="D45" s="14">
        <v>75</v>
      </c>
      <c r="E45" s="9" t="s">
        <v>2</v>
      </c>
      <c r="F45" s="11">
        <f t="shared" si="0"/>
        <v>223</v>
      </c>
      <c r="G45" s="4" t="s">
        <v>1</v>
      </c>
      <c r="H45" s="14">
        <f t="shared" si="1"/>
        <v>238</v>
      </c>
      <c r="I45" s="9" t="s">
        <v>13</v>
      </c>
      <c r="J45"/>
      <c r="K45"/>
      <c r="L45"/>
      <c r="M45"/>
      <c r="N45"/>
      <c r="O45"/>
      <c r="P45"/>
      <c r="Q45"/>
    </row>
    <row r="46" spans="2:17" ht="15.95" customHeight="1" x14ac:dyDescent="0.15">
      <c r="B46" s="14">
        <v>16</v>
      </c>
      <c r="C46" s="9" t="s">
        <v>4</v>
      </c>
      <c r="D46" s="14">
        <v>80</v>
      </c>
      <c r="E46" s="9" t="s">
        <v>2</v>
      </c>
      <c r="F46" s="11">
        <f t="shared" si="0"/>
        <v>239</v>
      </c>
      <c r="G46" s="4" t="s">
        <v>1</v>
      </c>
      <c r="H46" s="14">
        <f t="shared" si="1"/>
        <v>253</v>
      </c>
      <c r="I46" s="9" t="s">
        <v>13</v>
      </c>
      <c r="J46"/>
      <c r="K46"/>
      <c r="L46"/>
      <c r="M46"/>
      <c r="N46"/>
      <c r="O46"/>
      <c r="P46"/>
      <c r="Q46"/>
    </row>
    <row r="47" spans="2:17" ht="15.95" customHeight="1" x14ac:dyDescent="0.15">
      <c r="B47" s="14">
        <v>17</v>
      </c>
      <c r="C47" s="9" t="s">
        <v>4</v>
      </c>
      <c r="D47" s="14">
        <v>85</v>
      </c>
      <c r="E47" s="9" t="s">
        <v>2</v>
      </c>
      <c r="F47" s="11">
        <f t="shared" si="0"/>
        <v>254</v>
      </c>
      <c r="G47" s="4" t="s">
        <v>1</v>
      </c>
      <c r="H47" s="14">
        <f t="shared" si="1"/>
        <v>269</v>
      </c>
      <c r="I47" s="9" t="s">
        <v>13</v>
      </c>
      <c r="J47"/>
      <c r="K47"/>
      <c r="L47"/>
      <c r="M47"/>
      <c r="N47"/>
      <c r="O47"/>
      <c r="P47"/>
      <c r="Q47"/>
    </row>
    <row r="48" spans="2:17" ht="15.95" customHeight="1" x14ac:dyDescent="0.15">
      <c r="B48" s="14">
        <v>18</v>
      </c>
      <c r="C48" s="9" t="s">
        <v>4</v>
      </c>
      <c r="D48" s="14">
        <v>90</v>
      </c>
      <c r="E48" s="9" t="s">
        <v>2</v>
      </c>
      <c r="F48" s="11">
        <f t="shared" si="0"/>
        <v>270</v>
      </c>
      <c r="G48" s="4" t="s">
        <v>1</v>
      </c>
      <c r="H48" s="14">
        <f t="shared" si="1"/>
        <v>285</v>
      </c>
      <c r="I48" s="9" t="s">
        <v>13</v>
      </c>
      <c r="J48"/>
      <c r="K48"/>
      <c r="L48"/>
      <c r="M48"/>
      <c r="N48"/>
      <c r="O48"/>
      <c r="P48"/>
      <c r="Q48"/>
    </row>
    <row r="49" spans="2:17" ht="15.95" customHeight="1" x14ac:dyDescent="0.15">
      <c r="B49" s="14">
        <v>19</v>
      </c>
      <c r="C49" s="9" t="s">
        <v>4</v>
      </c>
      <c r="D49" s="14">
        <v>95</v>
      </c>
      <c r="E49" s="9" t="s">
        <v>2</v>
      </c>
      <c r="F49" s="11">
        <f t="shared" si="0"/>
        <v>286</v>
      </c>
      <c r="G49" s="4" t="s">
        <v>1</v>
      </c>
      <c r="H49" s="14">
        <f t="shared" si="1"/>
        <v>301</v>
      </c>
      <c r="I49" s="9" t="s">
        <v>13</v>
      </c>
      <c r="J49"/>
      <c r="K49"/>
      <c r="L49"/>
      <c r="M49"/>
      <c r="N49"/>
      <c r="O49"/>
      <c r="P49"/>
      <c r="Q49"/>
    </row>
    <row r="50" spans="2:17" ht="15.95" customHeight="1" x14ac:dyDescent="0.15">
      <c r="B50" s="14">
        <v>20</v>
      </c>
      <c r="C50" s="9" t="s">
        <v>4</v>
      </c>
      <c r="D50" s="14">
        <v>100</v>
      </c>
      <c r="E50" s="9" t="s">
        <v>2</v>
      </c>
      <c r="F50" s="11">
        <f t="shared" si="0"/>
        <v>302</v>
      </c>
      <c r="G50" s="4" t="s">
        <v>1</v>
      </c>
      <c r="H50" s="14">
        <f t="shared" si="1"/>
        <v>317</v>
      </c>
      <c r="I50" s="9" t="s">
        <v>13</v>
      </c>
      <c r="J50"/>
      <c r="K50"/>
      <c r="L50"/>
      <c r="M50"/>
      <c r="N50"/>
      <c r="O50"/>
      <c r="P50"/>
      <c r="Q50"/>
    </row>
    <row r="51" spans="2:17" x14ac:dyDescent="0.15">
      <c r="B51" s="27">
        <v>21</v>
      </c>
      <c r="C51" s="28" t="s">
        <v>4</v>
      </c>
      <c r="D51" s="27">
        <v>105</v>
      </c>
      <c r="E51" s="28" t="s">
        <v>2</v>
      </c>
      <c r="F51" s="29">
        <f t="shared" ref="F51:F54" si="2">H50+1</f>
        <v>318</v>
      </c>
      <c r="G51" s="30" t="s">
        <v>1</v>
      </c>
      <c r="H51" s="27">
        <f t="shared" ref="H51:H54" si="3">ROUNDDOWN(D51/$D$17,0)</f>
        <v>333</v>
      </c>
      <c r="I51" s="28" t="s">
        <v>13</v>
      </c>
    </row>
    <row r="52" spans="2:17" x14ac:dyDescent="0.15">
      <c r="B52" s="14">
        <v>22</v>
      </c>
      <c r="C52" s="9" t="s">
        <v>4</v>
      </c>
      <c r="D52" s="14">
        <v>110</v>
      </c>
      <c r="E52" s="9" t="s">
        <v>2</v>
      </c>
      <c r="F52" s="11">
        <f t="shared" si="2"/>
        <v>334</v>
      </c>
      <c r="G52" s="4" t="s">
        <v>1</v>
      </c>
      <c r="H52" s="14">
        <f t="shared" si="3"/>
        <v>349</v>
      </c>
      <c r="I52" s="9" t="s">
        <v>13</v>
      </c>
    </row>
    <row r="53" spans="2:17" x14ac:dyDescent="0.15">
      <c r="B53" s="14">
        <v>23</v>
      </c>
      <c r="C53" s="9" t="s">
        <v>4</v>
      </c>
      <c r="D53" s="14">
        <v>115</v>
      </c>
      <c r="E53" s="9" t="s">
        <v>2</v>
      </c>
      <c r="F53" s="11">
        <f t="shared" si="2"/>
        <v>350</v>
      </c>
      <c r="G53" s="4" t="s">
        <v>1</v>
      </c>
      <c r="H53" s="14">
        <f t="shared" si="3"/>
        <v>365</v>
      </c>
      <c r="I53" s="9" t="s">
        <v>13</v>
      </c>
    </row>
    <row r="54" spans="2:17" x14ac:dyDescent="0.15">
      <c r="B54" s="14">
        <v>24</v>
      </c>
      <c r="C54" s="9" t="s">
        <v>4</v>
      </c>
      <c r="D54" s="14">
        <v>120</v>
      </c>
      <c r="E54" s="9" t="s">
        <v>2</v>
      </c>
      <c r="F54" s="11">
        <f t="shared" si="2"/>
        <v>366</v>
      </c>
      <c r="G54" s="4" t="s">
        <v>1</v>
      </c>
      <c r="H54" s="14">
        <f t="shared" si="3"/>
        <v>380</v>
      </c>
      <c r="I54" s="9" t="s">
        <v>13</v>
      </c>
    </row>
    <row r="55" spans="2:17" x14ac:dyDescent="0.15">
      <c r="B55" s="16">
        <v>25</v>
      </c>
      <c r="C55" s="15" t="s">
        <v>4</v>
      </c>
      <c r="D55" s="16">
        <v>121</v>
      </c>
      <c r="E55" s="15" t="s">
        <v>2</v>
      </c>
      <c r="F55" s="12">
        <f t="shared" ref="F55" si="4">H54+1</f>
        <v>381</v>
      </c>
      <c r="G55" s="5" t="s">
        <v>1</v>
      </c>
      <c r="H55" s="16">
        <f t="shared" ref="H55" si="5">ROUNDDOWN(D55/$D$17,0)</f>
        <v>384</v>
      </c>
      <c r="I55" s="15" t="s">
        <v>13</v>
      </c>
    </row>
  </sheetData>
  <mergeCells count="13">
    <mergeCell ref="B11:P11"/>
    <mergeCell ref="B24:C24"/>
    <mergeCell ref="H24:I24"/>
    <mergeCell ref="D13:E13"/>
    <mergeCell ref="L25:M25"/>
    <mergeCell ref="H21:J21"/>
    <mergeCell ref="H23:J23"/>
    <mergeCell ref="H25:I25"/>
    <mergeCell ref="B29:E29"/>
    <mergeCell ref="F29:I30"/>
    <mergeCell ref="B30:E30"/>
    <mergeCell ref="D17:E17"/>
    <mergeCell ref="D15:E15"/>
  </mergeCells>
  <phoneticPr fontId="1"/>
  <pageMargins left="0.39370078740157483" right="0.39370078740157483" top="0.51181102362204722" bottom="0.51181102362204722" header="0.31496062992125984" footer="0.31496062992125984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55"/>
  <sheetViews>
    <sheetView view="pageBreakPreview" zoomScale="75" zoomScaleNormal="75" zoomScaleSheetLayoutView="75" workbookViewId="0">
      <selection activeCell="A2" sqref="A2"/>
    </sheetView>
  </sheetViews>
  <sheetFormatPr defaultColWidth="6.7109375" defaultRowHeight="14.25" x14ac:dyDescent="0.15"/>
  <cols>
    <col min="1" max="1" width="3.7109375" style="1" customWidth="1"/>
    <col min="2" max="7" width="6.7109375" style="1"/>
    <col min="8" max="8" width="6.7109375" style="1" customWidth="1"/>
    <col min="9" max="15" width="6.7109375" style="1"/>
    <col min="16" max="16" width="3.7109375" style="1" customWidth="1"/>
    <col min="17" max="17" width="6.7109375" style="1" customWidth="1"/>
    <col min="18" max="16384" width="6.7109375" style="1"/>
  </cols>
  <sheetData>
    <row r="1" spans="1:19" ht="9.9499999999999993" customHeight="1" x14ac:dyDescent="0.15"/>
    <row r="2" spans="1:19" ht="18.75" x14ac:dyDescent="0.15">
      <c r="B2" s="26" t="s">
        <v>34</v>
      </c>
    </row>
    <row r="5" spans="1:19" x14ac:dyDescent="0.15">
      <c r="A5" s="2"/>
      <c r="B5" s="1" t="s">
        <v>35</v>
      </c>
    </row>
    <row r="6" spans="1:19" ht="9.9499999999999993" customHeight="1" x14ac:dyDescent="0.15">
      <c r="A6" s="2"/>
    </row>
    <row r="7" spans="1:19" ht="14.25" customHeight="1" x14ac:dyDescent="0.15">
      <c r="B7" s="1" t="s">
        <v>46</v>
      </c>
    </row>
    <row r="8" spans="1:19" x14ac:dyDescent="0.15">
      <c r="B8" s="1" t="s">
        <v>50</v>
      </c>
    </row>
    <row r="11" spans="1:19" x14ac:dyDescent="0.15">
      <c r="A11" s="2" t="s">
        <v>22</v>
      </c>
      <c r="B11" s="203" t="s">
        <v>37</v>
      </c>
      <c r="C11" s="203"/>
      <c r="D11" s="203"/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3"/>
    </row>
    <row r="12" spans="1:19" ht="9.9499999999999993" customHeight="1" x14ac:dyDescent="0.15"/>
    <row r="13" spans="1:19" x14ac:dyDescent="0.15">
      <c r="B13" s="1" t="s">
        <v>25</v>
      </c>
      <c r="D13" s="204">
        <f>(K13)/1000</f>
        <v>0.3</v>
      </c>
      <c r="E13" s="204"/>
      <c r="F13" s="1" t="s">
        <v>9</v>
      </c>
      <c r="J13" s="2" t="s">
        <v>29</v>
      </c>
      <c r="K13" s="77">
        <v>300</v>
      </c>
      <c r="L13" s="1" t="s">
        <v>10</v>
      </c>
      <c r="M13" s="33" t="s">
        <v>30</v>
      </c>
      <c r="N13" s="24" t="s">
        <v>31</v>
      </c>
      <c r="O13"/>
      <c r="R13" s="76"/>
      <c r="S13" s="76"/>
    </row>
    <row r="14" spans="1:19" ht="9.9499999999999993" customHeight="1" x14ac:dyDescent="0.15">
      <c r="B14"/>
      <c r="C14"/>
      <c r="D14"/>
      <c r="E14"/>
      <c r="F14"/>
      <c r="G14"/>
    </row>
    <row r="15" spans="1:19" x14ac:dyDescent="0.15">
      <c r="B15" s="1" t="s">
        <v>55</v>
      </c>
      <c r="D15" s="205">
        <v>10</v>
      </c>
      <c r="E15" s="205"/>
      <c r="F15" s="1" t="s">
        <v>255</v>
      </c>
      <c r="G15" s="24"/>
      <c r="H15"/>
      <c r="I15"/>
      <c r="J15"/>
      <c r="K15"/>
      <c r="L15"/>
      <c r="M15"/>
      <c r="N15"/>
      <c r="O15"/>
      <c r="P15"/>
      <c r="R15" s="76"/>
      <c r="S15" s="76"/>
    </row>
    <row r="16" spans="1:19" customFormat="1" ht="12" x14ac:dyDescent="0.15"/>
    <row r="17" spans="1:17" x14ac:dyDescent="0.15">
      <c r="B17" s="1" t="s">
        <v>26</v>
      </c>
      <c r="D17" s="204">
        <f>D13*((100+D15)/100)</f>
        <v>0.33</v>
      </c>
      <c r="E17" s="204"/>
      <c r="F17" s="1" t="s">
        <v>54</v>
      </c>
    </row>
    <row r="18" spans="1:17" ht="18" customHeight="1" x14ac:dyDescent="0.15"/>
    <row r="19" spans="1:17" x14ac:dyDescent="0.15">
      <c r="A19" s="2" t="s">
        <v>22</v>
      </c>
      <c r="B19" s="1" t="s">
        <v>36</v>
      </c>
    </row>
    <row r="20" spans="1:17" ht="9.9499999999999993" customHeight="1" x14ac:dyDescent="0.15"/>
    <row r="21" spans="1:17" x14ac:dyDescent="0.15">
      <c r="B21" s="1" t="s">
        <v>0</v>
      </c>
      <c r="H21" s="205">
        <v>100</v>
      </c>
      <c r="I21" s="205"/>
      <c r="J21" s="205"/>
      <c r="K21" s="1" t="s">
        <v>6</v>
      </c>
    </row>
    <row r="22" spans="1:17" ht="9.9499999999999993" customHeight="1" x14ac:dyDescent="0.15"/>
    <row r="23" spans="1:17" x14ac:dyDescent="0.15">
      <c r="B23" s="1" t="s">
        <v>49</v>
      </c>
      <c r="H23" s="196">
        <f>ROUNDUP(H21*D17,1)</f>
        <v>33</v>
      </c>
      <c r="I23" s="196"/>
      <c r="J23" s="196"/>
      <c r="K23" s="1" t="s">
        <v>3</v>
      </c>
    </row>
    <row r="24" spans="1:17" x14ac:dyDescent="0.15">
      <c r="B24" s="206" t="s">
        <v>38</v>
      </c>
      <c r="C24" s="206"/>
      <c r="F24"/>
      <c r="H24" s="206" t="s">
        <v>38</v>
      </c>
      <c r="I24" s="206"/>
      <c r="J24"/>
      <c r="K24"/>
    </row>
    <row r="25" spans="1:17" x14ac:dyDescent="0.15">
      <c r="B25" s="25" t="s">
        <v>42</v>
      </c>
      <c r="C25" s="25"/>
      <c r="D25" s="25"/>
      <c r="E25" s="25"/>
      <c r="F25" s="25"/>
      <c r="G25" s="25"/>
      <c r="H25" s="231">
        <f>ROUNDUP(H23/5,0)</f>
        <v>7</v>
      </c>
      <c r="I25" s="231"/>
      <c r="J25" s="25" t="s">
        <v>8</v>
      </c>
      <c r="K25" s="25"/>
      <c r="L25" s="214">
        <f>H25*5</f>
        <v>35</v>
      </c>
      <c r="M25" s="215"/>
      <c r="N25" s="25" t="s">
        <v>21</v>
      </c>
      <c r="P25" s="25"/>
    </row>
    <row r="26" spans="1:17" ht="18" customHeight="1" x14ac:dyDescent="0.15">
      <c r="H26"/>
      <c r="I26"/>
      <c r="J26"/>
    </row>
    <row r="27" spans="1:17" x14ac:dyDescent="0.15">
      <c r="A27" s="2" t="s">
        <v>22</v>
      </c>
      <c r="B27" s="1" t="s">
        <v>14</v>
      </c>
      <c r="J27"/>
      <c r="K27"/>
      <c r="O27"/>
      <c r="P27"/>
    </row>
    <row r="28" spans="1:17" ht="9.9499999999999993" customHeight="1" x14ac:dyDescent="0.15">
      <c r="B28" s="6"/>
      <c r="C28" s="6"/>
      <c r="D28" s="6"/>
      <c r="E28" s="6"/>
      <c r="F28" s="6"/>
      <c r="G28" s="6"/>
      <c r="H28" s="6"/>
      <c r="I28" s="6"/>
      <c r="J28"/>
      <c r="K28"/>
      <c r="L28"/>
      <c r="M28"/>
      <c r="N28"/>
      <c r="O28"/>
      <c r="P28"/>
    </row>
    <row r="29" spans="1:17" ht="15.95" customHeight="1" x14ac:dyDescent="0.15">
      <c r="B29" s="188" t="s">
        <v>23</v>
      </c>
      <c r="C29" s="188"/>
      <c r="D29" s="188"/>
      <c r="E29" s="188"/>
      <c r="F29" s="194" t="s">
        <v>15</v>
      </c>
      <c r="G29" s="188"/>
      <c r="H29" s="188"/>
      <c r="I29" s="188"/>
      <c r="J29"/>
      <c r="K29"/>
      <c r="L29"/>
      <c r="M29"/>
      <c r="N29"/>
      <c r="O29"/>
      <c r="P29"/>
      <c r="Q29"/>
    </row>
    <row r="30" spans="1:17" ht="15.95" customHeight="1" x14ac:dyDescent="0.15">
      <c r="B30" s="222" t="s">
        <v>24</v>
      </c>
      <c r="C30" s="222"/>
      <c r="D30" s="222"/>
      <c r="E30" s="222"/>
      <c r="F30" s="195"/>
      <c r="G30" s="190"/>
      <c r="H30" s="190"/>
      <c r="I30" s="190"/>
      <c r="J30"/>
      <c r="K30"/>
      <c r="L30"/>
      <c r="M30"/>
      <c r="N30"/>
      <c r="O30"/>
      <c r="P30"/>
      <c r="Q30"/>
    </row>
    <row r="31" spans="1:17" ht="15.95" customHeight="1" x14ac:dyDescent="0.15">
      <c r="B31" s="13">
        <v>1</v>
      </c>
      <c r="C31" s="8" t="s">
        <v>4</v>
      </c>
      <c r="D31" s="17">
        <v>5</v>
      </c>
      <c r="E31" s="8" t="s">
        <v>3</v>
      </c>
      <c r="F31" s="10">
        <v>1</v>
      </c>
      <c r="G31" s="3" t="s">
        <v>1</v>
      </c>
      <c r="H31" s="17">
        <f>ROUNDDOWN(D31/D17,0)</f>
        <v>15</v>
      </c>
      <c r="I31" s="8" t="s">
        <v>13</v>
      </c>
      <c r="J31"/>
      <c r="K31"/>
      <c r="L31"/>
      <c r="M31"/>
      <c r="N31"/>
      <c r="O31"/>
      <c r="P31"/>
      <c r="Q31"/>
    </row>
    <row r="32" spans="1:17" ht="15.95" customHeight="1" x14ac:dyDescent="0.15">
      <c r="B32" s="14">
        <v>2</v>
      </c>
      <c r="C32" s="9" t="s">
        <v>4</v>
      </c>
      <c r="D32" s="14">
        <v>10</v>
      </c>
      <c r="E32" s="9" t="s">
        <v>2</v>
      </c>
      <c r="F32" s="11">
        <f>H31+1</f>
        <v>16</v>
      </c>
      <c r="G32" s="4" t="s">
        <v>1</v>
      </c>
      <c r="H32" s="14">
        <f>ROUNDDOWN(D32/$D$17,0)</f>
        <v>30</v>
      </c>
      <c r="I32" s="9" t="s">
        <v>13</v>
      </c>
      <c r="J32"/>
      <c r="K32"/>
      <c r="L32"/>
      <c r="M32"/>
      <c r="N32"/>
      <c r="O32"/>
      <c r="P32"/>
      <c r="Q32"/>
    </row>
    <row r="33" spans="2:17" ht="15.95" customHeight="1" x14ac:dyDescent="0.15">
      <c r="B33" s="14">
        <v>3</v>
      </c>
      <c r="C33" s="9" t="s">
        <v>4</v>
      </c>
      <c r="D33" s="14">
        <v>15</v>
      </c>
      <c r="E33" s="9" t="s">
        <v>2</v>
      </c>
      <c r="F33" s="11">
        <f t="shared" ref="F33:F55" si="0">H32+1</f>
        <v>31</v>
      </c>
      <c r="G33" s="4" t="s">
        <v>1</v>
      </c>
      <c r="H33" s="14">
        <f t="shared" ref="H33:H55" si="1">ROUNDDOWN(D33/$D$17,0)</f>
        <v>45</v>
      </c>
      <c r="I33" s="9" t="s">
        <v>13</v>
      </c>
      <c r="J33"/>
      <c r="K33"/>
      <c r="L33"/>
      <c r="M33"/>
      <c r="N33"/>
      <c r="O33"/>
      <c r="P33"/>
      <c r="Q33"/>
    </row>
    <row r="34" spans="2:17" ht="15.95" customHeight="1" x14ac:dyDescent="0.15">
      <c r="B34" s="14">
        <v>4</v>
      </c>
      <c r="C34" s="9" t="s">
        <v>4</v>
      </c>
      <c r="D34" s="14">
        <v>20</v>
      </c>
      <c r="E34" s="9" t="s">
        <v>2</v>
      </c>
      <c r="F34" s="11">
        <f t="shared" si="0"/>
        <v>46</v>
      </c>
      <c r="G34" s="4" t="s">
        <v>1</v>
      </c>
      <c r="H34" s="14">
        <f t="shared" si="1"/>
        <v>60</v>
      </c>
      <c r="I34" s="9" t="s">
        <v>13</v>
      </c>
      <c r="J34"/>
      <c r="K34"/>
      <c r="L34"/>
      <c r="M34"/>
      <c r="N34"/>
      <c r="O34"/>
      <c r="P34"/>
      <c r="Q34"/>
    </row>
    <row r="35" spans="2:17" ht="15.95" customHeight="1" x14ac:dyDescent="0.15">
      <c r="B35" s="14">
        <v>5</v>
      </c>
      <c r="C35" s="9" t="s">
        <v>4</v>
      </c>
      <c r="D35" s="14">
        <v>25</v>
      </c>
      <c r="E35" s="9" t="s">
        <v>2</v>
      </c>
      <c r="F35" s="11">
        <f t="shared" si="0"/>
        <v>61</v>
      </c>
      <c r="G35" s="4" t="s">
        <v>1</v>
      </c>
      <c r="H35" s="14">
        <f t="shared" si="1"/>
        <v>75</v>
      </c>
      <c r="I35" s="9" t="s">
        <v>13</v>
      </c>
      <c r="J35"/>
      <c r="K35"/>
      <c r="L35"/>
      <c r="M35"/>
      <c r="N35"/>
      <c r="O35"/>
      <c r="P35"/>
      <c r="Q35"/>
    </row>
    <row r="36" spans="2:17" ht="15.95" customHeight="1" x14ac:dyDescent="0.15">
      <c r="B36" s="14">
        <v>6</v>
      </c>
      <c r="C36" s="9" t="s">
        <v>4</v>
      </c>
      <c r="D36" s="14">
        <v>30</v>
      </c>
      <c r="E36" s="9" t="s">
        <v>2</v>
      </c>
      <c r="F36" s="11">
        <f t="shared" si="0"/>
        <v>76</v>
      </c>
      <c r="G36" s="4" t="s">
        <v>1</v>
      </c>
      <c r="H36" s="14">
        <f t="shared" si="1"/>
        <v>90</v>
      </c>
      <c r="I36" s="9" t="s">
        <v>13</v>
      </c>
      <c r="J36"/>
      <c r="K36"/>
      <c r="L36"/>
      <c r="M36"/>
      <c r="N36"/>
      <c r="O36"/>
      <c r="P36"/>
      <c r="Q36"/>
    </row>
    <row r="37" spans="2:17" ht="15.95" customHeight="1" x14ac:dyDescent="0.15">
      <c r="B37" s="14">
        <v>7</v>
      </c>
      <c r="C37" s="9" t="s">
        <v>4</v>
      </c>
      <c r="D37" s="14">
        <v>35</v>
      </c>
      <c r="E37" s="9" t="s">
        <v>2</v>
      </c>
      <c r="F37" s="11">
        <f t="shared" si="0"/>
        <v>91</v>
      </c>
      <c r="G37" s="4" t="s">
        <v>1</v>
      </c>
      <c r="H37" s="14">
        <f t="shared" si="1"/>
        <v>106</v>
      </c>
      <c r="I37" s="9" t="s">
        <v>13</v>
      </c>
      <c r="J37"/>
      <c r="K37"/>
      <c r="L37"/>
      <c r="M37"/>
      <c r="N37"/>
      <c r="O37"/>
      <c r="P37"/>
      <c r="Q37"/>
    </row>
    <row r="38" spans="2:17" ht="15.95" customHeight="1" x14ac:dyDescent="0.15">
      <c r="B38" s="14">
        <v>8</v>
      </c>
      <c r="C38" s="9" t="s">
        <v>4</v>
      </c>
      <c r="D38" s="14">
        <v>40</v>
      </c>
      <c r="E38" s="9" t="s">
        <v>2</v>
      </c>
      <c r="F38" s="11">
        <f t="shared" si="0"/>
        <v>107</v>
      </c>
      <c r="G38" s="4" t="s">
        <v>1</v>
      </c>
      <c r="H38" s="14">
        <f t="shared" si="1"/>
        <v>121</v>
      </c>
      <c r="I38" s="9" t="s">
        <v>13</v>
      </c>
      <c r="J38"/>
      <c r="K38"/>
      <c r="L38"/>
      <c r="M38"/>
      <c r="N38"/>
      <c r="O38"/>
      <c r="P38"/>
      <c r="Q38"/>
    </row>
    <row r="39" spans="2:17" ht="15.95" customHeight="1" x14ac:dyDescent="0.15">
      <c r="B39" s="14">
        <v>9</v>
      </c>
      <c r="C39" s="9" t="s">
        <v>4</v>
      </c>
      <c r="D39" s="14">
        <v>45</v>
      </c>
      <c r="E39" s="9" t="s">
        <v>2</v>
      </c>
      <c r="F39" s="11">
        <f t="shared" si="0"/>
        <v>122</v>
      </c>
      <c r="G39" s="4" t="s">
        <v>1</v>
      </c>
      <c r="H39" s="14">
        <f t="shared" si="1"/>
        <v>136</v>
      </c>
      <c r="I39" s="9" t="s">
        <v>13</v>
      </c>
      <c r="J39"/>
      <c r="K39"/>
      <c r="L39"/>
      <c r="M39"/>
      <c r="N39"/>
      <c r="O39"/>
      <c r="P39"/>
      <c r="Q39"/>
    </row>
    <row r="40" spans="2:17" ht="15.95" customHeight="1" x14ac:dyDescent="0.15">
      <c r="B40" s="14">
        <v>10</v>
      </c>
      <c r="C40" s="9" t="s">
        <v>4</v>
      </c>
      <c r="D40" s="14">
        <v>50</v>
      </c>
      <c r="E40" s="9" t="s">
        <v>2</v>
      </c>
      <c r="F40" s="11">
        <f t="shared" si="0"/>
        <v>137</v>
      </c>
      <c r="G40" s="4" t="s">
        <v>1</v>
      </c>
      <c r="H40" s="14">
        <f t="shared" si="1"/>
        <v>151</v>
      </c>
      <c r="I40" s="9" t="s">
        <v>13</v>
      </c>
      <c r="J40"/>
      <c r="K40"/>
      <c r="L40"/>
      <c r="M40"/>
      <c r="N40"/>
      <c r="O40"/>
      <c r="P40"/>
      <c r="Q40"/>
    </row>
    <row r="41" spans="2:17" ht="15.95" customHeight="1" x14ac:dyDescent="0.15">
      <c r="B41" s="14">
        <v>11</v>
      </c>
      <c r="C41" s="9" t="s">
        <v>4</v>
      </c>
      <c r="D41" s="14">
        <v>55</v>
      </c>
      <c r="E41" s="9" t="s">
        <v>2</v>
      </c>
      <c r="F41" s="11">
        <f t="shared" si="0"/>
        <v>152</v>
      </c>
      <c r="G41" s="4" t="s">
        <v>1</v>
      </c>
      <c r="H41" s="14">
        <f t="shared" si="1"/>
        <v>166</v>
      </c>
      <c r="I41" s="9" t="s">
        <v>13</v>
      </c>
      <c r="J41"/>
      <c r="K41"/>
      <c r="L41"/>
      <c r="M41"/>
      <c r="N41"/>
      <c r="O41"/>
      <c r="P41"/>
      <c r="Q41"/>
    </row>
    <row r="42" spans="2:17" ht="15.95" customHeight="1" x14ac:dyDescent="0.15">
      <c r="B42" s="14">
        <v>12</v>
      </c>
      <c r="C42" s="9" t="s">
        <v>4</v>
      </c>
      <c r="D42" s="14">
        <v>60</v>
      </c>
      <c r="E42" s="9" t="s">
        <v>2</v>
      </c>
      <c r="F42" s="11">
        <f t="shared" si="0"/>
        <v>167</v>
      </c>
      <c r="G42" s="4" t="s">
        <v>1</v>
      </c>
      <c r="H42" s="14">
        <f t="shared" si="1"/>
        <v>181</v>
      </c>
      <c r="I42" s="9" t="s">
        <v>13</v>
      </c>
      <c r="J42"/>
      <c r="K42"/>
      <c r="L42"/>
      <c r="M42"/>
      <c r="N42"/>
      <c r="O42"/>
      <c r="P42"/>
      <c r="Q42"/>
    </row>
    <row r="43" spans="2:17" ht="15.95" customHeight="1" x14ac:dyDescent="0.15">
      <c r="B43" s="14">
        <v>13</v>
      </c>
      <c r="C43" s="9" t="s">
        <v>4</v>
      </c>
      <c r="D43" s="14">
        <v>65</v>
      </c>
      <c r="E43" s="9" t="s">
        <v>2</v>
      </c>
      <c r="F43" s="11">
        <f t="shared" si="0"/>
        <v>182</v>
      </c>
      <c r="G43" s="4" t="s">
        <v>1</v>
      </c>
      <c r="H43" s="14">
        <f t="shared" si="1"/>
        <v>196</v>
      </c>
      <c r="I43" s="9" t="s">
        <v>13</v>
      </c>
      <c r="J43"/>
      <c r="K43"/>
      <c r="L43"/>
      <c r="M43"/>
      <c r="N43"/>
      <c r="O43"/>
      <c r="P43"/>
      <c r="Q43"/>
    </row>
    <row r="44" spans="2:17" ht="15.95" customHeight="1" x14ac:dyDescent="0.15">
      <c r="B44" s="14">
        <v>14</v>
      </c>
      <c r="C44" s="9" t="s">
        <v>4</v>
      </c>
      <c r="D44" s="14">
        <v>70</v>
      </c>
      <c r="E44" s="9" t="s">
        <v>2</v>
      </c>
      <c r="F44" s="11">
        <f t="shared" si="0"/>
        <v>197</v>
      </c>
      <c r="G44" s="4" t="s">
        <v>1</v>
      </c>
      <c r="H44" s="14">
        <f t="shared" si="1"/>
        <v>212</v>
      </c>
      <c r="I44" s="9" t="s">
        <v>13</v>
      </c>
      <c r="J44"/>
      <c r="K44"/>
      <c r="L44"/>
      <c r="M44"/>
      <c r="N44"/>
      <c r="O44"/>
      <c r="P44"/>
      <c r="Q44"/>
    </row>
    <row r="45" spans="2:17" ht="15.95" customHeight="1" x14ac:dyDescent="0.15">
      <c r="B45" s="14">
        <v>15</v>
      </c>
      <c r="C45" s="9" t="s">
        <v>4</v>
      </c>
      <c r="D45" s="14">
        <v>75</v>
      </c>
      <c r="E45" s="9" t="s">
        <v>2</v>
      </c>
      <c r="F45" s="11">
        <f t="shared" si="0"/>
        <v>213</v>
      </c>
      <c r="G45" s="4" t="s">
        <v>1</v>
      </c>
      <c r="H45" s="14">
        <f t="shared" si="1"/>
        <v>227</v>
      </c>
      <c r="I45" s="9" t="s">
        <v>13</v>
      </c>
      <c r="J45"/>
      <c r="K45"/>
      <c r="L45"/>
      <c r="M45"/>
      <c r="N45"/>
      <c r="O45"/>
      <c r="P45"/>
      <c r="Q45"/>
    </row>
    <row r="46" spans="2:17" ht="15.95" customHeight="1" x14ac:dyDescent="0.15">
      <c r="B46" s="14">
        <v>16</v>
      </c>
      <c r="C46" s="9" t="s">
        <v>4</v>
      </c>
      <c r="D46" s="14">
        <v>80</v>
      </c>
      <c r="E46" s="9" t="s">
        <v>2</v>
      </c>
      <c r="F46" s="11">
        <f t="shared" si="0"/>
        <v>228</v>
      </c>
      <c r="G46" s="4" t="s">
        <v>1</v>
      </c>
      <c r="H46" s="14">
        <f t="shared" si="1"/>
        <v>242</v>
      </c>
      <c r="I46" s="9" t="s">
        <v>13</v>
      </c>
      <c r="J46"/>
      <c r="K46"/>
      <c r="L46"/>
      <c r="M46"/>
      <c r="N46"/>
      <c r="O46"/>
      <c r="P46"/>
      <c r="Q46"/>
    </row>
    <row r="47" spans="2:17" ht="15.95" customHeight="1" x14ac:dyDescent="0.15">
      <c r="B47" s="14">
        <v>17</v>
      </c>
      <c r="C47" s="9" t="s">
        <v>4</v>
      </c>
      <c r="D47" s="14">
        <v>85</v>
      </c>
      <c r="E47" s="9" t="s">
        <v>2</v>
      </c>
      <c r="F47" s="11">
        <f t="shared" si="0"/>
        <v>243</v>
      </c>
      <c r="G47" s="4" t="s">
        <v>1</v>
      </c>
      <c r="H47" s="14">
        <f t="shared" si="1"/>
        <v>257</v>
      </c>
      <c r="I47" s="9" t="s">
        <v>13</v>
      </c>
      <c r="J47"/>
      <c r="K47"/>
      <c r="L47"/>
      <c r="M47"/>
      <c r="N47"/>
      <c r="O47"/>
      <c r="P47"/>
      <c r="Q47"/>
    </row>
    <row r="48" spans="2:17" ht="15.95" customHeight="1" x14ac:dyDescent="0.15">
      <c r="B48" s="14">
        <v>18</v>
      </c>
      <c r="C48" s="9" t="s">
        <v>4</v>
      </c>
      <c r="D48" s="14">
        <v>90</v>
      </c>
      <c r="E48" s="9" t="s">
        <v>2</v>
      </c>
      <c r="F48" s="11">
        <f t="shared" si="0"/>
        <v>258</v>
      </c>
      <c r="G48" s="4" t="s">
        <v>1</v>
      </c>
      <c r="H48" s="14">
        <f t="shared" si="1"/>
        <v>272</v>
      </c>
      <c r="I48" s="9" t="s">
        <v>13</v>
      </c>
      <c r="J48"/>
      <c r="K48"/>
      <c r="L48"/>
      <c r="M48"/>
      <c r="N48"/>
      <c r="O48"/>
      <c r="P48"/>
      <c r="Q48"/>
    </row>
    <row r="49" spans="2:17" ht="15.95" customHeight="1" x14ac:dyDescent="0.15">
      <c r="B49" s="14">
        <v>19</v>
      </c>
      <c r="C49" s="9" t="s">
        <v>4</v>
      </c>
      <c r="D49" s="14">
        <v>95</v>
      </c>
      <c r="E49" s="9" t="s">
        <v>2</v>
      </c>
      <c r="F49" s="11">
        <f t="shared" si="0"/>
        <v>273</v>
      </c>
      <c r="G49" s="4" t="s">
        <v>1</v>
      </c>
      <c r="H49" s="14">
        <f t="shared" si="1"/>
        <v>287</v>
      </c>
      <c r="I49" s="9" t="s">
        <v>13</v>
      </c>
      <c r="J49"/>
      <c r="K49"/>
      <c r="L49"/>
      <c r="M49"/>
      <c r="N49"/>
      <c r="O49"/>
      <c r="P49"/>
      <c r="Q49"/>
    </row>
    <row r="50" spans="2:17" ht="15.95" customHeight="1" x14ac:dyDescent="0.15">
      <c r="B50" s="14">
        <v>20</v>
      </c>
      <c r="C50" s="9" t="s">
        <v>4</v>
      </c>
      <c r="D50" s="14">
        <v>100</v>
      </c>
      <c r="E50" s="9" t="s">
        <v>2</v>
      </c>
      <c r="F50" s="11">
        <f t="shared" si="0"/>
        <v>288</v>
      </c>
      <c r="G50" s="4" t="s">
        <v>1</v>
      </c>
      <c r="H50" s="14">
        <f t="shared" si="1"/>
        <v>303</v>
      </c>
      <c r="I50" s="9" t="s">
        <v>13</v>
      </c>
      <c r="J50"/>
      <c r="K50"/>
      <c r="L50"/>
      <c r="M50"/>
      <c r="N50"/>
      <c r="O50"/>
      <c r="P50"/>
      <c r="Q50"/>
    </row>
    <row r="51" spans="2:17" x14ac:dyDescent="0.15">
      <c r="B51" s="27">
        <v>21</v>
      </c>
      <c r="C51" s="28" t="s">
        <v>4</v>
      </c>
      <c r="D51" s="27">
        <v>105</v>
      </c>
      <c r="E51" s="28" t="s">
        <v>2</v>
      </c>
      <c r="F51" s="29">
        <f t="shared" si="0"/>
        <v>304</v>
      </c>
      <c r="G51" s="30" t="s">
        <v>1</v>
      </c>
      <c r="H51" s="27">
        <f t="shared" si="1"/>
        <v>318</v>
      </c>
      <c r="I51" s="28" t="s">
        <v>13</v>
      </c>
      <c r="J51"/>
      <c r="K51"/>
      <c r="L51"/>
      <c r="M51"/>
      <c r="N51"/>
      <c r="O51"/>
    </row>
    <row r="52" spans="2:17" x14ac:dyDescent="0.15">
      <c r="B52" s="14">
        <v>22</v>
      </c>
      <c r="C52" s="9" t="s">
        <v>4</v>
      </c>
      <c r="D52" s="14">
        <v>110</v>
      </c>
      <c r="E52" s="9" t="s">
        <v>2</v>
      </c>
      <c r="F52" s="11">
        <f t="shared" si="0"/>
        <v>319</v>
      </c>
      <c r="G52" s="4" t="s">
        <v>1</v>
      </c>
      <c r="H52" s="14">
        <f t="shared" si="1"/>
        <v>333</v>
      </c>
      <c r="I52" s="9" t="s">
        <v>13</v>
      </c>
      <c r="J52"/>
      <c r="K52"/>
      <c r="L52"/>
      <c r="M52"/>
      <c r="N52"/>
      <c r="O52"/>
    </row>
    <row r="53" spans="2:17" x14ac:dyDescent="0.15">
      <c r="B53" s="14">
        <v>23</v>
      </c>
      <c r="C53" s="9" t="s">
        <v>4</v>
      </c>
      <c r="D53" s="14">
        <v>115</v>
      </c>
      <c r="E53" s="9" t="s">
        <v>2</v>
      </c>
      <c r="F53" s="11">
        <f t="shared" si="0"/>
        <v>334</v>
      </c>
      <c r="G53" s="4" t="s">
        <v>1</v>
      </c>
      <c r="H53" s="14">
        <f t="shared" si="1"/>
        <v>348</v>
      </c>
      <c r="I53" s="9" t="s">
        <v>13</v>
      </c>
      <c r="J53"/>
      <c r="K53"/>
      <c r="L53"/>
      <c r="M53"/>
      <c r="N53"/>
      <c r="O53"/>
    </row>
    <row r="54" spans="2:17" x14ac:dyDescent="0.15">
      <c r="B54" s="14">
        <v>24</v>
      </c>
      <c r="C54" s="9" t="s">
        <v>4</v>
      </c>
      <c r="D54" s="14">
        <v>120</v>
      </c>
      <c r="E54" s="9" t="s">
        <v>2</v>
      </c>
      <c r="F54" s="11">
        <f t="shared" si="0"/>
        <v>349</v>
      </c>
      <c r="G54" s="4" t="s">
        <v>1</v>
      </c>
      <c r="H54" s="14">
        <f t="shared" si="1"/>
        <v>363</v>
      </c>
      <c r="I54" s="9" t="s">
        <v>13</v>
      </c>
      <c r="J54"/>
      <c r="K54"/>
      <c r="L54"/>
      <c r="M54"/>
      <c r="N54"/>
      <c r="O54"/>
    </row>
    <row r="55" spans="2:17" x14ac:dyDescent="0.15">
      <c r="B55" s="16">
        <v>25</v>
      </c>
      <c r="C55" s="15" t="s">
        <v>4</v>
      </c>
      <c r="D55" s="16">
        <v>121</v>
      </c>
      <c r="E55" s="15" t="s">
        <v>2</v>
      </c>
      <c r="F55" s="12">
        <f t="shared" si="0"/>
        <v>364</v>
      </c>
      <c r="G55" s="5" t="s">
        <v>1</v>
      </c>
      <c r="H55" s="16">
        <f t="shared" si="1"/>
        <v>366</v>
      </c>
      <c r="I55" s="15" t="s">
        <v>13</v>
      </c>
      <c r="J55"/>
      <c r="K55"/>
      <c r="L55"/>
      <c r="M55"/>
      <c r="N55"/>
      <c r="O55"/>
    </row>
  </sheetData>
  <mergeCells count="13">
    <mergeCell ref="B11:P11"/>
    <mergeCell ref="B24:C24"/>
    <mergeCell ref="H24:I24"/>
    <mergeCell ref="L25:M25"/>
    <mergeCell ref="B29:E29"/>
    <mergeCell ref="F29:I30"/>
    <mergeCell ref="B30:E30"/>
    <mergeCell ref="D13:E13"/>
    <mergeCell ref="D15:E15"/>
    <mergeCell ref="D17:E17"/>
    <mergeCell ref="H21:J21"/>
    <mergeCell ref="H23:J23"/>
    <mergeCell ref="H25:I25"/>
  </mergeCells>
  <phoneticPr fontId="1"/>
  <pageMargins left="0.39370078740157483" right="0.39370078740157483" top="0.51181102362204722" bottom="0.51181102362204722" header="0.31496062992125984" footer="0.31496062992125984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49"/>
  <sheetViews>
    <sheetView view="pageBreakPreview" zoomScale="75" zoomScaleNormal="75" zoomScaleSheetLayoutView="75" workbookViewId="0">
      <selection activeCell="A2" sqref="A2"/>
    </sheetView>
  </sheetViews>
  <sheetFormatPr defaultColWidth="6.7109375" defaultRowHeight="14.25" x14ac:dyDescent="0.15"/>
  <cols>
    <col min="1" max="1" width="3.7109375" style="1" customWidth="1"/>
    <col min="2" max="15" width="6.7109375" style="1"/>
    <col min="16" max="16" width="3.7109375" style="1" customWidth="1"/>
    <col min="17" max="16384" width="6.7109375" style="1"/>
  </cols>
  <sheetData>
    <row r="1" spans="1:2" ht="9.9499999999999993" customHeight="1" x14ac:dyDescent="0.15"/>
    <row r="2" spans="1:2" ht="18.75" x14ac:dyDescent="0.15">
      <c r="B2" s="26" t="s">
        <v>87</v>
      </c>
    </row>
    <row r="5" spans="1:2" x14ac:dyDescent="0.15">
      <c r="A5" s="2"/>
      <c r="B5" s="1" t="s">
        <v>86</v>
      </c>
    </row>
    <row r="6" spans="1:2" x14ac:dyDescent="0.15">
      <c r="A6" s="2"/>
      <c r="B6" s="1" t="s">
        <v>85</v>
      </c>
    </row>
    <row r="7" spans="1:2" ht="9.9499999999999993" customHeight="1" x14ac:dyDescent="0.15">
      <c r="A7" s="2"/>
    </row>
    <row r="8" spans="1:2" x14ac:dyDescent="0.15">
      <c r="B8" s="1" t="s">
        <v>84</v>
      </c>
    </row>
    <row r="9" spans="1:2" x14ac:dyDescent="0.15">
      <c r="B9" s="1" t="s">
        <v>83</v>
      </c>
    </row>
    <row r="10" spans="1:2" ht="9.9499999999999993" customHeight="1" x14ac:dyDescent="0.15"/>
    <row r="11" spans="1:2" x14ac:dyDescent="0.15">
      <c r="B11" s="1" t="s">
        <v>82</v>
      </c>
    </row>
    <row r="12" spans="1:2" x14ac:dyDescent="0.15">
      <c r="B12" s="43" t="s">
        <v>81</v>
      </c>
    </row>
    <row r="13" spans="1:2" x14ac:dyDescent="0.15">
      <c r="B13" s="1" t="s">
        <v>80</v>
      </c>
    </row>
    <row r="15" spans="1:2" x14ac:dyDescent="0.15">
      <c r="B15" s="42" t="s">
        <v>79</v>
      </c>
    </row>
    <row r="18" spans="1:19" x14ac:dyDescent="0.15">
      <c r="A18" s="2" t="s">
        <v>7</v>
      </c>
      <c r="B18" s="203" t="s">
        <v>78</v>
      </c>
      <c r="C18" s="203"/>
      <c r="D18" s="203"/>
      <c r="E18" s="203"/>
      <c r="F18" s="203"/>
      <c r="G18" s="203"/>
      <c r="H18" s="203"/>
      <c r="I18" s="203"/>
      <c r="J18" s="203"/>
      <c r="K18" s="203"/>
      <c r="L18" s="203"/>
      <c r="M18" s="203"/>
      <c r="N18" s="203"/>
      <c r="O18" s="203"/>
      <c r="P18" s="203"/>
    </row>
    <row r="20" spans="1:19" x14ac:dyDescent="0.15">
      <c r="B20" s="1" t="s">
        <v>77</v>
      </c>
      <c r="J20" s="2"/>
      <c r="K20"/>
      <c r="L20"/>
    </row>
    <row r="21" spans="1:19" ht="8.1" customHeight="1" x14ac:dyDescent="0.15">
      <c r="D21" s="7"/>
      <c r="E21" s="7"/>
      <c r="J21" s="2"/>
      <c r="K21"/>
      <c r="L21"/>
    </row>
    <row r="22" spans="1:19" x14ac:dyDescent="0.15">
      <c r="B22" s="1" t="s">
        <v>76</v>
      </c>
      <c r="D22" s="7"/>
      <c r="E22" s="7"/>
      <c r="J22" s="190">
        <v>10</v>
      </c>
      <c r="K22" s="190"/>
      <c r="L22" s="1" t="s">
        <v>75</v>
      </c>
    </row>
    <row r="23" spans="1:19" ht="8.1" customHeight="1" x14ac:dyDescent="0.15">
      <c r="D23" s="7"/>
      <c r="E23" s="7"/>
      <c r="G23" s="7"/>
      <c r="H23" s="7"/>
      <c r="K23"/>
      <c r="L23"/>
    </row>
    <row r="24" spans="1:19" x14ac:dyDescent="0.15">
      <c r="B24" s="1" t="s">
        <v>74</v>
      </c>
      <c r="D24" s="7"/>
      <c r="E24" s="7"/>
      <c r="G24" s="190">
        <v>12</v>
      </c>
      <c r="H24" s="190"/>
      <c r="I24" s="1" t="s">
        <v>57</v>
      </c>
      <c r="J24" s="1" t="s">
        <v>73</v>
      </c>
      <c r="K24"/>
      <c r="L24" s="190">
        <v>10</v>
      </c>
      <c r="M24" s="190"/>
      <c r="N24" s="1" t="s">
        <v>57</v>
      </c>
    </row>
    <row r="26" spans="1:19" x14ac:dyDescent="0.15">
      <c r="A26" s="2" t="s">
        <v>7</v>
      </c>
      <c r="B26" s="1" t="s">
        <v>72</v>
      </c>
    </row>
    <row r="28" spans="1:19" x14ac:dyDescent="0.15">
      <c r="B28" s="1" t="s">
        <v>71</v>
      </c>
      <c r="E28" s="205">
        <v>100</v>
      </c>
      <c r="F28" s="205"/>
      <c r="G28" s="205"/>
      <c r="H28" s="1" t="s">
        <v>70</v>
      </c>
      <c r="R28" s="76"/>
      <c r="S28" s="76"/>
    </row>
    <row r="30" spans="1:19" x14ac:dyDescent="0.15">
      <c r="B30" s="1" t="s">
        <v>43</v>
      </c>
      <c r="D30"/>
      <c r="E30"/>
      <c r="F30" s="41" t="s">
        <v>69</v>
      </c>
      <c r="G30" s="237">
        <f>E28*G24</f>
        <v>1200</v>
      </c>
      <c r="H30" s="237"/>
      <c r="I30" s="1" t="s">
        <v>57</v>
      </c>
      <c r="K30" s="40" t="s">
        <v>68</v>
      </c>
      <c r="L30" s="237">
        <f>E28*L24</f>
        <v>1000</v>
      </c>
      <c r="M30" s="237"/>
      <c r="N30" s="1" t="s">
        <v>67</v>
      </c>
    </row>
    <row r="32" spans="1:19" x14ac:dyDescent="0.15">
      <c r="B32" s="25" t="s">
        <v>66</v>
      </c>
    </row>
    <row r="33" spans="1:17" x14ac:dyDescent="0.15">
      <c r="B33" s="25"/>
    </row>
    <row r="34" spans="1:17" customFormat="1" x14ac:dyDescent="0.15">
      <c r="B34" s="1" t="s">
        <v>65</v>
      </c>
      <c r="C34" s="1"/>
      <c r="D34" s="7"/>
      <c r="E34" s="7"/>
      <c r="F34" s="1"/>
      <c r="G34" s="1"/>
      <c r="H34" s="204">
        <f>ROUNDUP(E28/10,0)</f>
        <v>10</v>
      </c>
      <c r="I34" s="204"/>
      <c r="J34" s="1" t="s">
        <v>64</v>
      </c>
      <c r="K34" s="1"/>
    </row>
    <row r="35" spans="1:17" customFormat="1" x14ac:dyDescent="0.15">
      <c r="B35" s="37" t="s">
        <v>63</v>
      </c>
      <c r="G35" s="1"/>
    </row>
    <row r="36" spans="1:17" customFormat="1" x14ac:dyDescent="0.15">
      <c r="B36" s="1"/>
      <c r="G36" s="39"/>
      <c r="H36" s="39"/>
      <c r="I36" s="37"/>
    </row>
    <row r="37" spans="1:17" x14ac:dyDescent="0.15">
      <c r="B37" s="25" t="s">
        <v>62</v>
      </c>
      <c r="C37" s="25"/>
      <c r="D37" s="25"/>
      <c r="K37"/>
      <c r="L37"/>
      <c r="M37"/>
      <c r="N37"/>
      <c r="O37"/>
    </row>
    <row r="38" spans="1:17" ht="8.1" customHeight="1" x14ac:dyDescent="0.15">
      <c r="K38"/>
      <c r="L38"/>
      <c r="M38"/>
      <c r="N38"/>
      <c r="O38"/>
    </row>
    <row r="39" spans="1:17" x14ac:dyDescent="0.15">
      <c r="B39" s="1" t="s">
        <v>61</v>
      </c>
      <c r="F39" s="213">
        <f>ROUNDUP(E28*G24/500,0)</f>
        <v>3</v>
      </c>
      <c r="G39" s="213"/>
      <c r="H39" s="1" t="s">
        <v>60</v>
      </c>
      <c r="I39"/>
      <c r="J39" s="233">
        <f>F39*500</f>
        <v>1500</v>
      </c>
      <c r="K39" s="234"/>
      <c r="L39" s="25" t="s">
        <v>57</v>
      </c>
      <c r="M39" s="232">
        <f>F39*4000</f>
        <v>12000</v>
      </c>
      <c r="N39" s="232"/>
      <c r="O39" s="25"/>
    </row>
    <row r="40" spans="1:17" ht="7.5" customHeight="1" x14ac:dyDescent="0.15">
      <c r="D40"/>
      <c r="E40"/>
      <c r="F40"/>
      <c r="G40"/>
      <c r="H40"/>
      <c r="I40"/>
      <c r="J40"/>
      <c r="K40"/>
      <c r="M40" s="38"/>
      <c r="N40" s="38"/>
    </row>
    <row r="41" spans="1:17" x14ac:dyDescent="0.15">
      <c r="B41" s="1" t="s">
        <v>59</v>
      </c>
      <c r="E41"/>
      <c r="F41" s="220">
        <f>ROUNDUP(E28*L24/700,0)</f>
        <v>2</v>
      </c>
      <c r="G41" s="220"/>
      <c r="H41" s="1" t="s">
        <v>58</v>
      </c>
      <c r="I41"/>
      <c r="J41" s="235">
        <f>F41*700</f>
        <v>1400</v>
      </c>
      <c r="K41" s="236"/>
      <c r="L41" s="25" t="s">
        <v>57</v>
      </c>
      <c r="M41" s="232">
        <f>F41*16000</f>
        <v>32000</v>
      </c>
      <c r="N41" s="232"/>
      <c r="O41" s="25"/>
    </row>
    <row r="42" spans="1:17" customFormat="1" x14ac:dyDescent="0.15">
      <c r="B42" s="37" t="s">
        <v>56</v>
      </c>
      <c r="F42" s="36"/>
      <c r="G42" s="35"/>
    </row>
    <row r="43" spans="1:17" x14ac:dyDescent="0.1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</row>
    <row r="44" spans="1:17" x14ac:dyDescent="0.1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</row>
    <row r="45" spans="1:17" x14ac:dyDescent="0.15"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17" x14ac:dyDescent="0.15"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17" x14ac:dyDescent="0.15"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17" x14ac:dyDescent="0.15"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2:15" x14ac:dyDescent="0.15"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</sheetData>
  <mergeCells count="14">
    <mergeCell ref="M41:N41"/>
    <mergeCell ref="B18:P18"/>
    <mergeCell ref="J22:K22"/>
    <mergeCell ref="J39:K39"/>
    <mergeCell ref="J41:K41"/>
    <mergeCell ref="F39:G39"/>
    <mergeCell ref="F41:G41"/>
    <mergeCell ref="G24:H24"/>
    <mergeCell ref="L24:M24"/>
    <mergeCell ref="E28:G28"/>
    <mergeCell ref="H34:I34"/>
    <mergeCell ref="G30:H30"/>
    <mergeCell ref="L30:M30"/>
    <mergeCell ref="M39:N39"/>
  </mergeCells>
  <phoneticPr fontId="1"/>
  <pageMargins left="0.39370078740157483" right="0.39370078740157483" top="0.51181102362204722" bottom="0.51181102362204722" header="0.31496062992125984" footer="0.31496062992125984"/>
  <pageSetup paperSize="9"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H73"/>
  <sheetViews>
    <sheetView view="pageBreakPreview" zoomScale="75" zoomScaleNormal="75" zoomScaleSheetLayoutView="75" workbookViewId="0">
      <selection activeCell="A2" sqref="A2"/>
    </sheetView>
  </sheetViews>
  <sheetFormatPr defaultColWidth="6.7109375" defaultRowHeight="14.25" x14ac:dyDescent="0.15"/>
  <cols>
    <col min="1" max="1" width="3.7109375" style="44" customWidth="1"/>
    <col min="2" max="15" width="6.7109375" style="44"/>
    <col min="16" max="17" width="3.7109375" style="44" customWidth="1"/>
    <col min="18" max="31" width="6.7109375" style="44"/>
    <col min="32" max="32" width="3.7109375" style="44" customWidth="1"/>
    <col min="33" max="16384" width="6.7109375" style="44"/>
  </cols>
  <sheetData>
    <row r="1" spans="1:19" ht="9.9499999999999993" customHeight="1" x14ac:dyDescent="0.15"/>
    <row r="2" spans="1:19" ht="18.75" x14ac:dyDescent="0.15">
      <c r="B2" s="72" t="s">
        <v>142</v>
      </c>
    </row>
    <row r="5" spans="1:19" x14ac:dyDescent="0.15">
      <c r="B5" s="60" t="s">
        <v>304</v>
      </c>
      <c r="R5" s="76"/>
      <c r="S5" s="76"/>
    </row>
    <row r="6" spans="1:19" ht="3.95" customHeight="1" x14ac:dyDescent="0.15">
      <c r="B6" s="60"/>
    </row>
    <row r="7" spans="1:19" x14ac:dyDescent="0.15">
      <c r="B7" s="60" t="s">
        <v>141</v>
      </c>
    </row>
    <row r="8" spans="1:19" ht="3.95" customHeight="1" x14ac:dyDescent="0.15">
      <c r="B8" s="60"/>
    </row>
    <row r="9" spans="1:19" x14ac:dyDescent="0.15">
      <c r="B9" s="60" t="s">
        <v>305</v>
      </c>
      <c r="R9" s="76"/>
      <c r="S9" s="76"/>
    </row>
    <row r="10" spans="1:19" ht="3.95" customHeight="1" x14ac:dyDescent="0.15">
      <c r="B10" s="60"/>
    </row>
    <row r="11" spans="1:19" x14ac:dyDescent="0.15">
      <c r="B11" s="60" t="s">
        <v>140</v>
      </c>
    </row>
    <row r="12" spans="1:19" ht="3.95" customHeight="1" x14ac:dyDescent="0.15">
      <c r="B12" s="60"/>
    </row>
    <row r="13" spans="1:19" x14ac:dyDescent="0.15">
      <c r="B13" s="60" t="s">
        <v>139</v>
      </c>
    </row>
    <row r="14" spans="1:19" ht="9.9499999999999993" customHeight="1" x14ac:dyDescent="0.15"/>
    <row r="16" spans="1:19" x14ac:dyDescent="0.15">
      <c r="A16" s="67" t="s">
        <v>22</v>
      </c>
      <c r="B16" s="257" t="s">
        <v>199</v>
      </c>
      <c r="C16" s="257"/>
      <c r="D16" s="257"/>
      <c r="E16" s="257"/>
      <c r="F16" s="257"/>
      <c r="G16" s="257"/>
      <c r="H16" s="257"/>
      <c r="I16" s="257"/>
      <c r="J16" s="257"/>
      <c r="K16" s="257"/>
      <c r="L16" s="257"/>
      <c r="M16" s="257"/>
      <c r="N16" s="257"/>
      <c r="O16" s="257"/>
      <c r="P16" s="257"/>
      <c r="R16" s="76"/>
      <c r="S16" s="76"/>
    </row>
    <row r="17" spans="1:19" x14ac:dyDescent="0.15">
      <c r="A17" s="52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</row>
    <row r="18" spans="1:19" x14ac:dyDescent="0.15">
      <c r="A18" s="52"/>
      <c r="B18" s="71" t="s">
        <v>138</v>
      </c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</row>
    <row r="19" spans="1:19" ht="6" customHeight="1" x14ac:dyDescent="0.15">
      <c r="A19" s="52"/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</row>
    <row r="20" spans="1:19" x14ac:dyDescent="0.15">
      <c r="B20" s="70" t="s">
        <v>137</v>
      </c>
      <c r="C20" s="258">
        <v>0.5</v>
      </c>
      <c r="D20" s="258"/>
      <c r="E20" s="69" t="s">
        <v>134</v>
      </c>
      <c r="G20" s="70" t="s">
        <v>136</v>
      </c>
      <c r="H20" s="258">
        <v>100</v>
      </c>
      <c r="I20" s="258"/>
      <c r="J20" s="69" t="s">
        <v>70</v>
      </c>
      <c r="L20" s="70" t="s">
        <v>135</v>
      </c>
      <c r="M20" s="258">
        <v>100</v>
      </c>
      <c r="N20" s="258"/>
      <c r="O20" s="69" t="s">
        <v>134</v>
      </c>
    </row>
    <row r="22" spans="1:19" x14ac:dyDescent="0.15">
      <c r="A22" s="44" t="s">
        <v>133</v>
      </c>
      <c r="B22" s="60" t="s">
        <v>197</v>
      </c>
      <c r="R22" s="76"/>
      <c r="S22" s="76"/>
    </row>
    <row r="24" spans="1:19" x14ac:dyDescent="0.15">
      <c r="B24" s="68" t="s">
        <v>132</v>
      </c>
    </row>
    <row r="25" spans="1:19" ht="9.9499999999999993" customHeight="1" x14ac:dyDescent="0.15"/>
    <row r="26" spans="1:19" s="60" customFormat="1" x14ac:dyDescent="0.15">
      <c r="B26" s="60" t="s">
        <v>131</v>
      </c>
      <c r="D26" s="259">
        <f>(I26)/1000</f>
        <v>0.2</v>
      </c>
      <c r="E26" s="259"/>
      <c r="F26" s="60" t="s">
        <v>9</v>
      </c>
      <c r="H26" s="67" t="s">
        <v>130</v>
      </c>
      <c r="I26" s="82">
        <v>200</v>
      </c>
      <c r="J26" s="60" t="s">
        <v>129</v>
      </c>
      <c r="K26" s="66"/>
      <c r="N26" s="65"/>
      <c r="O26" s="61"/>
      <c r="R26" s="76"/>
      <c r="S26" s="76"/>
    </row>
    <row r="27" spans="1:19" s="60" customFormat="1" ht="9.9499999999999993" customHeight="1" x14ac:dyDescent="0.15">
      <c r="B27" s="61"/>
      <c r="C27" s="61"/>
      <c r="D27" s="61"/>
      <c r="E27" s="61"/>
      <c r="F27" s="61"/>
      <c r="G27" s="61"/>
      <c r="R27" s="1"/>
      <c r="S27" s="1"/>
    </row>
    <row r="28" spans="1:19" s="60" customFormat="1" x14ac:dyDescent="0.15">
      <c r="B28" s="1" t="s">
        <v>55</v>
      </c>
      <c r="D28" s="260">
        <v>30</v>
      </c>
      <c r="E28" s="260"/>
      <c r="F28" s="44" t="s">
        <v>306</v>
      </c>
      <c r="G28" s="65"/>
      <c r="H28" s="61"/>
      <c r="I28" s="61"/>
      <c r="J28" s="61"/>
      <c r="K28" s="61"/>
      <c r="L28" s="61"/>
      <c r="M28" s="61"/>
      <c r="N28" s="61"/>
      <c r="O28" s="61"/>
      <c r="P28" s="61"/>
      <c r="R28" s="76"/>
      <c r="S28" s="76"/>
    </row>
    <row r="29" spans="1:19" s="61" customFormat="1" ht="12" x14ac:dyDescent="0.15"/>
    <row r="30" spans="1:19" s="60" customFormat="1" x14ac:dyDescent="0.15">
      <c r="B30" s="60" t="s">
        <v>26</v>
      </c>
      <c r="D30" s="259">
        <f>D26*((100+D28)/100)</f>
        <v>0.26</v>
      </c>
      <c r="E30" s="259"/>
      <c r="F30" s="60" t="s">
        <v>127</v>
      </c>
    </row>
    <row r="31" spans="1:19" ht="9.9499999999999993" customHeight="1" x14ac:dyDescent="0.15"/>
    <row r="32" spans="1:19" x14ac:dyDescent="0.15">
      <c r="B32" s="44" t="s">
        <v>126</v>
      </c>
      <c r="G32" s="244">
        <f>(M20/1000)*H20*2</f>
        <v>20</v>
      </c>
      <c r="H32" s="244"/>
      <c r="I32" s="44" t="s">
        <v>125</v>
      </c>
    </row>
    <row r="33" spans="1:32" ht="8.1" customHeight="1" x14ac:dyDescent="0.15">
      <c r="G33" s="64"/>
      <c r="H33" s="64"/>
    </row>
    <row r="34" spans="1:32" x14ac:dyDescent="0.15">
      <c r="B34" s="44" t="s">
        <v>124</v>
      </c>
      <c r="G34" s="244">
        <f>G32*D30</f>
        <v>5.2</v>
      </c>
      <c r="H34" s="244"/>
      <c r="I34" s="44" t="s">
        <v>123</v>
      </c>
    </row>
    <row r="35" spans="1:32" x14ac:dyDescent="0.15">
      <c r="B35" s="261" t="s">
        <v>38</v>
      </c>
      <c r="C35" s="261"/>
      <c r="D35" s="60"/>
      <c r="E35" s="60"/>
      <c r="F35" s="61"/>
      <c r="G35" s="60"/>
      <c r="H35" s="63" t="s">
        <v>38</v>
      </c>
      <c r="I35" s="62"/>
      <c r="J35" s="61"/>
      <c r="K35" s="61"/>
      <c r="L35" s="60"/>
      <c r="M35" s="60"/>
      <c r="N35" s="60"/>
    </row>
    <row r="36" spans="1:32" x14ac:dyDescent="0.15">
      <c r="B36" s="59" t="s">
        <v>42</v>
      </c>
      <c r="C36" s="59"/>
      <c r="D36" s="59"/>
      <c r="E36" s="59"/>
      <c r="F36" s="59"/>
      <c r="G36" s="59"/>
      <c r="H36" s="262">
        <f>ROUNDUP(G34/5,0)</f>
        <v>2</v>
      </c>
      <c r="I36" s="262"/>
      <c r="J36" s="59" t="s">
        <v>8</v>
      </c>
      <c r="K36" s="59"/>
      <c r="L36" s="255">
        <f>H36*5</f>
        <v>10</v>
      </c>
      <c r="M36" s="256"/>
      <c r="N36" s="59" t="s">
        <v>3</v>
      </c>
      <c r="O36" s="58"/>
    </row>
    <row r="37" spans="1:32" x14ac:dyDescent="0.15">
      <c r="A37" s="46"/>
      <c r="D37" s="46"/>
      <c r="E37" s="57"/>
      <c r="F37" s="57"/>
      <c r="G37" s="57"/>
      <c r="H37" s="46"/>
      <c r="I37" s="46"/>
      <c r="J37" s="46"/>
      <c r="K37" s="46"/>
      <c r="M37" s="56"/>
      <c r="N37" s="56"/>
      <c r="O37" s="46"/>
      <c r="P37" s="46"/>
      <c r="Q37" s="46"/>
      <c r="T37" s="46"/>
      <c r="U37" s="57"/>
      <c r="V37" s="57"/>
      <c r="W37" s="57"/>
      <c r="X37" s="46"/>
      <c r="Y37" s="46"/>
      <c r="Z37" s="46"/>
      <c r="AA37" s="46"/>
      <c r="AC37" s="56"/>
      <c r="AD37" s="56"/>
      <c r="AE37" s="46"/>
      <c r="AF37" s="46"/>
    </row>
    <row r="38" spans="1:32" x14ac:dyDescent="0.15">
      <c r="A38" s="46"/>
      <c r="B38" s="55" t="s">
        <v>122</v>
      </c>
      <c r="P38" s="46"/>
      <c r="Q38" s="46"/>
    </row>
    <row r="39" spans="1:32" ht="9.9499999999999993" customHeight="1" x14ac:dyDescent="0.15">
      <c r="A39" s="46"/>
      <c r="P39" s="46"/>
      <c r="Q39" s="46"/>
    </row>
    <row r="40" spans="1:32" x14ac:dyDescent="0.15">
      <c r="A40" s="46"/>
      <c r="B40" s="44" t="s">
        <v>121</v>
      </c>
      <c r="E40" s="244">
        <f>(((C20/1000)*(H20))/2*(M20/1000))*1000</f>
        <v>2.5000000000000004</v>
      </c>
      <c r="F40" s="244"/>
      <c r="G40" s="44" t="s">
        <v>120</v>
      </c>
      <c r="J40" s="52"/>
      <c r="K40" s="46"/>
      <c r="L40" s="46"/>
      <c r="P40" s="46"/>
      <c r="Q40" s="46"/>
    </row>
    <row r="41" spans="1:32" ht="6" customHeight="1" x14ac:dyDescent="0.15">
      <c r="A41" s="46"/>
      <c r="E41" s="53"/>
      <c r="F41" s="53"/>
      <c r="J41" s="52"/>
      <c r="K41" s="46"/>
      <c r="L41" s="46"/>
      <c r="P41" s="46"/>
      <c r="Q41" s="46"/>
    </row>
    <row r="42" spans="1:32" ht="14.25" customHeight="1" x14ac:dyDescent="0.15">
      <c r="A42" s="46"/>
      <c r="B42" s="54" t="s">
        <v>119</v>
      </c>
      <c r="E42" s="53"/>
      <c r="F42" s="53"/>
      <c r="J42" s="52"/>
      <c r="K42" s="46"/>
      <c r="L42" s="46"/>
      <c r="P42" s="46"/>
      <c r="Q42" s="46"/>
    </row>
    <row r="43" spans="1:32" ht="9.9499999999999993" customHeight="1" x14ac:dyDescent="0.15">
      <c r="A43" s="46"/>
      <c r="E43" s="53"/>
      <c r="F43" s="53"/>
      <c r="J43" s="52"/>
      <c r="K43" s="46"/>
      <c r="L43" s="46"/>
      <c r="P43" s="46"/>
      <c r="Q43" s="46"/>
    </row>
    <row r="44" spans="1:32" x14ac:dyDescent="0.15">
      <c r="A44" s="46"/>
      <c r="B44" s="44" t="s">
        <v>118</v>
      </c>
      <c r="D44" s="51"/>
      <c r="E44" s="51"/>
      <c r="J44" s="52"/>
      <c r="K44" s="46"/>
      <c r="P44" s="46"/>
      <c r="Q44" s="46"/>
    </row>
    <row r="45" spans="1:32" ht="6" customHeight="1" x14ac:dyDescent="0.15">
      <c r="A45" s="46"/>
    </row>
    <row r="46" spans="1:32" x14ac:dyDescent="0.15">
      <c r="A46" s="46"/>
      <c r="B46" s="52" t="s">
        <v>117</v>
      </c>
      <c r="C46" s="250">
        <v>1</v>
      </c>
      <c r="D46" s="250"/>
      <c r="E46" s="44" t="s">
        <v>116</v>
      </c>
      <c r="H46" s="52" t="s">
        <v>115</v>
      </c>
      <c r="I46" s="250">
        <v>1</v>
      </c>
      <c r="J46" s="250"/>
      <c r="K46" s="44" t="s">
        <v>114</v>
      </c>
      <c r="L46" s="44" t="s">
        <v>113</v>
      </c>
      <c r="M46" s="244">
        <f>ROUNDUP(C46/I46,2)</f>
        <v>1</v>
      </c>
      <c r="N46" s="244"/>
      <c r="O46" s="44" t="s">
        <v>112</v>
      </c>
      <c r="Q46" s="46"/>
    </row>
    <row r="47" spans="1:32" ht="9.9499999999999993" customHeight="1" x14ac:dyDescent="0.15">
      <c r="A47" s="46"/>
      <c r="D47" s="51"/>
      <c r="E47" s="51"/>
      <c r="J47" s="52"/>
      <c r="K47" s="46"/>
      <c r="L47" s="46"/>
      <c r="P47" s="46"/>
      <c r="Q47" s="46"/>
    </row>
    <row r="48" spans="1:32" x14ac:dyDescent="0.15">
      <c r="A48" s="46"/>
      <c r="B48" s="1" t="s">
        <v>318</v>
      </c>
      <c r="E48" s="251">
        <v>50</v>
      </c>
      <c r="F48" s="251"/>
      <c r="G48" s="44" t="s">
        <v>110</v>
      </c>
      <c r="J48" s="52"/>
      <c r="K48" s="46"/>
      <c r="L48" s="46"/>
      <c r="P48" s="46"/>
      <c r="Q48" s="46"/>
    </row>
    <row r="49" spans="1:34" ht="9.9499999999999993" customHeight="1" x14ac:dyDescent="0.15">
      <c r="A49" s="46"/>
      <c r="D49" s="51"/>
      <c r="E49" s="51"/>
      <c r="J49" s="52"/>
      <c r="K49" s="46"/>
      <c r="L49" s="46"/>
      <c r="P49" s="46"/>
      <c r="Q49" s="46"/>
    </row>
    <row r="50" spans="1:34" x14ac:dyDescent="0.15">
      <c r="A50" s="46"/>
      <c r="B50" s="44" t="s">
        <v>43</v>
      </c>
      <c r="D50" s="51"/>
      <c r="E50" s="252">
        <f>M46*E40*(1+E48/100)</f>
        <v>3.7500000000000009</v>
      </c>
      <c r="F50" s="252"/>
      <c r="G50" s="44" t="s">
        <v>109</v>
      </c>
      <c r="K50" s="50"/>
      <c r="L50" s="50"/>
      <c r="M50" s="50"/>
      <c r="N50" s="50"/>
      <c r="P50" s="46"/>
      <c r="Q50" s="46"/>
    </row>
    <row r="51" spans="1:34" x14ac:dyDescent="0.15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</row>
    <row r="52" spans="1:34" x14ac:dyDescent="0.15">
      <c r="A52" s="46"/>
      <c r="B52" s="49" t="s">
        <v>108</v>
      </c>
    </row>
    <row r="53" spans="1:34" ht="6" customHeight="1" x14ac:dyDescent="0.15">
      <c r="A53" s="46"/>
    </row>
    <row r="54" spans="1:34" x14ac:dyDescent="0.15">
      <c r="A54" s="46"/>
      <c r="B54" s="253" t="s">
        <v>107</v>
      </c>
      <c r="C54" s="243"/>
      <c r="D54" s="243"/>
      <c r="E54" s="243"/>
      <c r="F54" s="254" t="s">
        <v>106</v>
      </c>
      <c r="G54" s="254"/>
      <c r="H54" s="254"/>
      <c r="I54" s="254"/>
      <c r="J54" s="254"/>
      <c r="K54" s="254"/>
      <c r="L54" s="245" t="s">
        <v>105</v>
      </c>
      <c r="M54" s="245"/>
      <c r="N54" s="245" t="s">
        <v>104</v>
      </c>
      <c r="O54" s="246"/>
      <c r="P54" s="45"/>
    </row>
    <row r="55" spans="1:34" x14ac:dyDescent="0.15">
      <c r="A55" s="46"/>
      <c r="B55" s="253"/>
      <c r="C55" s="243"/>
      <c r="D55" s="243"/>
      <c r="E55" s="243"/>
      <c r="F55" s="247" t="s">
        <v>103</v>
      </c>
      <c r="G55" s="247"/>
      <c r="H55" s="247" t="s">
        <v>102</v>
      </c>
      <c r="I55" s="247"/>
      <c r="J55" s="247" t="s">
        <v>101</v>
      </c>
      <c r="K55" s="247"/>
      <c r="L55" s="248" t="s">
        <v>100</v>
      </c>
      <c r="M55" s="247"/>
      <c r="N55" s="247" t="s">
        <v>99</v>
      </c>
      <c r="O55" s="249"/>
      <c r="P55" s="45"/>
    </row>
    <row r="56" spans="1:34" x14ac:dyDescent="0.15">
      <c r="A56" s="46"/>
      <c r="B56" s="240" t="s">
        <v>98</v>
      </c>
      <c r="C56" s="241"/>
      <c r="D56" s="241"/>
      <c r="E56" s="241"/>
      <c r="F56" s="242">
        <v>1</v>
      </c>
      <c r="G56" s="242"/>
      <c r="H56" s="242" t="s">
        <v>92</v>
      </c>
      <c r="I56" s="242"/>
      <c r="J56" s="242">
        <v>1</v>
      </c>
      <c r="K56" s="242"/>
      <c r="L56" s="242">
        <v>1</v>
      </c>
      <c r="M56" s="242"/>
      <c r="N56" s="238">
        <f t="shared" ref="N56:N64" si="0">J56/L56</f>
        <v>1</v>
      </c>
      <c r="O56" s="239"/>
      <c r="AH56" s="48"/>
    </row>
    <row r="57" spans="1:34" x14ac:dyDescent="0.15">
      <c r="A57" s="46"/>
      <c r="B57" s="240" t="s">
        <v>97</v>
      </c>
      <c r="C57" s="241"/>
      <c r="D57" s="241"/>
      <c r="E57" s="241"/>
      <c r="F57" s="242">
        <v>2.5</v>
      </c>
      <c r="G57" s="242"/>
      <c r="H57" s="242">
        <v>2</v>
      </c>
      <c r="I57" s="242"/>
      <c r="J57" s="242">
        <f>F57+H57</f>
        <v>4.5</v>
      </c>
      <c r="K57" s="242"/>
      <c r="L57" s="242">
        <v>2.8</v>
      </c>
      <c r="M57" s="242"/>
      <c r="N57" s="238">
        <f t="shared" si="0"/>
        <v>1.6071428571428572</v>
      </c>
      <c r="O57" s="239"/>
      <c r="AH57" s="48"/>
    </row>
    <row r="58" spans="1:34" x14ac:dyDescent="0.15">
      <c r="A58" s="46"/>
      <c r="B58" s="240" t="s">
        <v>96</v>
      </c>
      <c r="C58" s="241"/>
      <c r="D58" s="241"/>
      <c r="E58" s="241"/>
      <c r="F58" s="242">
        <v>4</v>
      </c>
      <c r="G58" s="242"/>
      <c r="H58" s="243">
        <v>2.4</v>
      </c>
      <c r="I58" s="243"/>
      <c r="J58" s="242">
        <f>F58+H58</f>
        <v>6.4</v>
      </c>
      <c r="K58" s="242"/>
      <c r="L58" s="242">
        <v>4</v>
      </c>
      <c r="M58" s="242"/>
      <c r="N58" s="238">
        <f t="shared" si="0"/>
        <v>1.6</v>
      </c>
      <c r="O58" s="239"/>
      <c r="AH58" s="48"/>
    </row>
    <row r="59" spans="1:34" x14ac:dyDescent="0.15">
      <c r="A59" s="46"/>
      <c r="B59" s="240" t="s">
        <v>95</v>
      </c>
      <c r="C59" s="241"/>
      <c r="D59" s="241"/>
      <c r="E59" s="241"/>
      <c r="F59" s="242">
        <v>2</v>
      </c>
      <c r="G59" s="242"/>
      <c r="H59" s="243" t="s">
        <v>92</v>
      </c>
      <c r="I59" s="243"/>
      <c r="J59" s="242">
        <v>2</v>
      </c>
      <c r="K59" s="242"/>
      <c r="L59" s="242">
        <v>2.1</v>
      </c>
      <c r="M59" s="242"/>
      <c r="N59" s="238">
        <f t="shared" si="0"/>
        <v>0.95238095238095233</v>
      </c>
      <c r="O59" s="239"/>
      <c r="AH59" s="48"/>
    </row>
    <row r="60" spans="1:34" x14ac:dyDescent="0.15">
      <c r="A60" s="46"/>
      <c r="B60" s="240" t="s">
        <v>94</v>
      </c>
      <c r="C60" s="241"/>
      <c r="D60" s="241"/>
      <c r="E60" s="241"/>
      <c r="F60" s="242">
        <v>2</v>
      </c>
      <c r="G60" s="242"/>
      <c r="H60" s="243" t="s">
        <v>92</v>
      </c>
      <c r="I60" s="243"/>
      <c r="J60" s="242">
        <v>2</v>
      </c>
      <c r="K60" s="242"/>
      <c r="L60" s="242">
        <v>2.1</v>
      </c>
      <c r="M60" s="242"/>
      <c r="N60" s="238">
        <f t="shared" si="0"/>
        <v>0.95238095238095233</v>
      </c>
      <c r="O60" s="239"/>
      <c r="AH60" s="48"/>
    </row>
    <row r="61" spans="1:34" x14ac:dyDescent="0.15">
      <c r="A61" s="46"/>
      <c r="B61" s="240" t="s">
        <v>93</v>
      </c>
      <c r="C61" s="241"/>
      <c r="D61" s="241"/>
      <c r="E61" s="241"/>
      <c r="F61" s="242">
        <v>2</v>
      </c>
      <c r="G61" s="242"/>
      <c r="H61" s="243" t="s">
        <v>92</v>
      </c>
      <c r="I61" s="243"/>
      <c r="J61" s="242">
        <v>2</v>
      </c>
      <c r="K61" s="242"/>
      <c r="L61" s="242">
        <v>1.9</v>
      </c>
      <c r="M61" s="242"/>
      <c r="N61" s="238">
        <f t="shared" si="0"/>
        <v>1.0526315789473684</v>
      </c>
      <c r="O61" s="239"/>
      <c r="AH61" s="48"/>
    </row>
    <row r="62" spans="1:34" x14ac:dyDescent="0.15">
      <c r="A62" s="46"/>
      <c r="B62" s="240" t="s">
        <v>91</v>
      </c>
      <c r="C62" s="241"/>
      <c r="D62" s="241"/>
      <c r="E62" s="241"/>
      <c r="F62" s="242">
        <v>5</v>
      </c>
      <c r="G62" s="242"/>
      <c r="H62" s="242">
        <v>0.4</v>
      </c>
      <c r="I62" s="242"/>
      <c r="J62" s="242">
        <f>F62+H62</f>
        <v>5.4</v>
      </c>
      <c r="K62" s="242"/>
      <c r="L62" s="238">
        <v>2.67</v>
      </c>
      <c r="M62" s="238"/>
      <c r="N62" s="238">
        <f t="shared" si="0"/>
        <v>2.0224719101123596</v>
      </c>
      <c r="O62" s="239"/>
      <c r="P62" s="45"/>
    </row>
    <row r="63" spans="1:34" x14ac:dyDescent="0.15">
      <c r="A63" s="46"/>
      <c r="B63" s="240" t="s">
        <v>90</v>
      </c>
      <c r="C63" s="241"/>
      <c r="D63" s="241"/>
      <c r="E63" s="241"/>
      <c r="F63" s="242">
        <v>20</v>
      </c>
      <c r="G63" s="242"/>
      <c r="H63" s="242">
        <v>4</v>
      </c>
      <c r="I63" s="242"/>
      <c r="J63" s="242">
        <f>F63+H63</f>
        <v>24</v>
      </c>
      <c r="K63" s="242"/>
      <c r="L63" s="242">
        <v>13.3</v>
      </c>
      <c r="M63" s="242"/>
      <c r="N63" s="238">
        <f t="shared" si="0"/>
        <v>1.8045112781954886</v>
      </c>
      <c r="O63" s="239"/>
      <c r="P63" s="45"/>
    </row>
    <row r="64" spans="1:34" x14ac:dyDescent="0.15">
      <c r="A64" s="46"/>
      <c r="B64" s="240" t="s">
        <v>89</v>
      </c>
      <c r="C64" s="241"/>
      <c r="D64" s="241"/>
      <c r="E64" s="241"/>
      <c r="F64" s="242">
        <v>5</v>
      </c>
      <c r="G64" s="242"/>
      <c r="H64" s="242">
        <v>3.7</v>
      </c>
      <c r="I64" s="242"/>
      <c r="J64" s="242">
        <f>F64+H64</f>
        <v>8.6999999999999993</v>
      </c>
      <c r="K64" s="242"/>
      <c r="L64" s="242">
        <v>5.8</v>
      </c>
      <c r="M64" s="242"/>
      <c r="N64" s="238">
        <f t="shared" si="0"/>
        <v>1.5</v>
      </c>
      <c r="O64" s="239"/>
      <c r="P64" s="45"/>
    </row>
    <row r="65" spans="1:31" x14ac:dyDescent="0.15">
      <c r="A65" s="46"/>
      <c r="B65" s="47" t="s">
        <v>88</v>
      </c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</row>
    <row r="66" spans="1:31" x14ac:dyDescent="0.15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5"/>
      <c r="S66" s="45"/>
      <c r="T66" s="45"/>
      <c r="U66" s="45"/>
    </row>
    <row r="67" spans="1:31" x14ac:dyDescent="0.15"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R67" s="45"/>
      <c r="S67" s="45"/>
      <c r="T67" s="45"/>
      <c r="U67" s="45"/>
    </row>
    <row r="68" spans="1:31" x14ac:dyDescent="0.15"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R68" s="45"/>
      <c r="S68" s="45"/>
      <c r="T68" s="45"/>
      <c r="U68" s="45"/>
    </row>
    <row r="69" spans="1:31" x14ac:dyDescent="0.15"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R69" s="45"/>
      <c r="S69" s="45"/>
      <c r="T69" s="45"/>
      <c r="U69" s="45"/>
    </row>
    <row r="70" spans="1:31" x14ac:dyDescent="0.15"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R70" s="45"/>
      <c r="S70" s="45"/>
      <c r="T70" s="45"/>
      <c r="U70" s="45"/>
    </row>
    <row r="71" spans="1:31" x14ac:dyDescent="0.15">
      <c r="R71" s="45"/>
      <c r="S71" s="45"/>
      <c r="T71" s="45"/>
      <c r="U71" s="45"/>
    </row>
    <row r="72" spans="1:31" x14ac:dyDescent="0.15">
      <c r="R72" s="45"/>
      <c r="S72" s="45"/>
      <c r="T72" s="45"/>
      <c r="U72" s="45"/>
    </row>
    <row r="73" spans="1:31" x14ac:dyDescent="0.15">
      <c r="R73" s="45"/>
      <c r="S73" s="45"/>
      <c r="T73" s="45"/>
      <c r="U73" s="45"/>
    </row>
  </sheetData>
  <mergeCells count="81">
    <mergeCell ref="L36:M36"/>
    <mergeCell ref="B16:P16"/>
    <mergeCell ref="C20:D20"/>
    <mergeCell ref="H20:I20"/>
    <mergeCell ref="M20:N20"/>
    <mergeCell ref="G32:H32"/>
    <mergeCell ref="D26:E26"/>
    <mergeCell ref="D28:E28"/>
    <mergeCell ref="D30:E30"/>
    <mergeCell ref="G34:H34"/>
    <mergeCell ref="B35:C35"/>
    <mergeCell ref="H36:I36"/>
    <mergeCell ref="F55:G55"/>
    <mergeCell ref="H55:I55"/>
    <mergeCell ref="E40:F40"/>
    <mergeCell ref="C46:D46"/>
    <mergeCell ref="I46:J46"/>
    <mergeCell ref="E48:F48"/>
    <mergeCell ref="E50:F50"/>
    <mergeCell ref="B54:E55"/>
    <mergeCell ref="F54:K54"/>
    <mergeCell ref="M46:N46"/>
    <mergeCell ref="L58:M58"/>
    <mergeCell ref="J56:K56"/>
    <mergeCell ref="L56:M56"/>
    <mergeCell ref="N54:O54"/>
    <mergeCell ref="J55:K55"/>
    <mergeCell ref="L54:M54"/>
    <mergeCell ref="J57:K57"/>
    <mergeCell ref="L57:M57"/>
    <mergeCell ref="L55:M55"/>
    <mergeCell ref="N55:O55"/>
    <mergeCell ref="N56:O56"/>
    <mergeCell ref="N58:O58"/>
    <mergeCell ref="N57:O57"/>
    <mergeCell ref="N60:O60"/>
    <mergeCell ref="B59:E59"/>
    <mergeCell ref="F59:G59"/>
    <mergeCell ref="H59:I59"/>
    <mergeCell ref="J59:K59"/>
    <mergeCell ref="L59:M59"/>
    <mergeCell ref="N59:O59"/>
    <mergeCell ref="B60:E60"/>
    <mergeCell ref="F60:G60"/>
    <mergeCell ref="H60:I60"/>
    <mergeCell ref="B56:E56"/>
    <mergeCell ref="F56:G56"/>
    <mergeCell ref="H56:I56"/>
    <mergeCell ref="J60:K60"/>
    <mergeCell ref="L60:M60"/>
    <mergeCell ref="J58:K58"/>
    <mergeCell ref="B58:E58"/>
    <mergeCell ref="F58:G58"/>
    <mergeCell ref="H58:I58"/>
    <mergeCell ref="B57:E57"/>
    <mergeCell ref="F57:G57"/>
    <mergeCell ref="H57:I57"/>
    <mergeCell ref="N62:O62"/>
    <mergeCell ref="B61:E61"/>
    <mergeCell ref="F61:G61"/>
    <mergeCell ref="H61:I61"/>
    <mergeCell ref="J61:K61"/>
    <mergeCell ref="L61:M61"/>
    <mergeCell ref="N61:O61"/>
    <mergeCell ref="B62:E62"/>
    <mergeCell ref="F62:G62"/>
    <mergeCell ref="H62:I62"/>
    <mergeCell ref="J62:K62"/>
    <mergeCell ref="L62:M62"/>
    <mergeCell ref="N63:O63"/>
    <mergeCell ref="B64:E64"/>
    <mergeCell ref="F64:G64"/>
    <mergeCell ref="H64:I64"/>
    <mergeCell ref="J64:K64"/>
    <mergeCell ref="L64:M64"/>
    <mergeCell ref="N64:O64"/>
    <mergeCell ref="B63:E63"/>
    <mergeCell ref="F63:G63"/>
    <mergeCell ref="H63:I63"/>
    <mergeCell ref="J63:K63"/>
    <mergeCell ref="L63:M63"/>
  </mergeCells>
  <phoneticPr fontId="1"/>
  <pageMargins left="0.39370078740157483" right="0.39370078740157483" top="0.51181102362204722" bottom="0.51181102362204722" header="0.31496062992125984" footer="0.31496062992125984"/>
  <pageSetup paperSize="9" orientation="portrait" horizontalDpi="1200" verticalDpi="1200" r:id="rId1"/>
  <colBreaks count="1" manualBreakCount="1">
    <brk id="16" max="5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54094-16EE-4BF7-A218-E02521DBD746}">
  <dimension ref="A1:AF84"/>
  <sheetViews>
    <sheetView view="pageBreakPreview" zoomScale="75" zoomScaleNormal="75" zoomScaleSheetLayoutView="75" workbookViewId="0">
      <selection activeCell="A2" sqref="A2"/>
    </sheetView>
  </sheetViews>
  <sheetFormatPr defaultColWidth="6.7109375" defaultRowHeight="14.25" x14ac:dyDescent="0.15"/>
  <cols>
    <col min="1" max="1" width="3.7109375" style="44" customWidth="1"/>
    <col min="2" max="15" width="6.7109375" style="44"/>
    <col min="16" max="17" width="3.7109375" style="44" customWidth="1"/>
    <col min="18" max="31" width="6.7109375" style="44"/>
    <col min="32" max="32" width="3.7109375" style="44" customWidth="1"/>
    <col min="33" max="16384" width="6.7109375" style="44"/>
  </cols>
  <sheetData>
    <row r="1" spans="1:19" ht="9.9499999999999993" customHeight="1" x14ac:dyDescent="0.15"/>
    <row r="2" spans="1:19" ht="18.75" x14ac:dyDescent="0.15">
      <c r="B2" s="72" t="s">
        <v>312</v>
      </c>
    </row>
    <row r="5" spans="1:19" x14ac:dyDescent="0.15">
      <c r="B5" s="60" t="s">
        <v>313</v>
      </c>
      <c r="R5" s="76"/>
      <c r="S5" s="76"/>
    </row>
    <row r="6" spans="1:19" ht="3.95" customHeight="1" x14ac:dyDescent="0.15">
      <c r="B6" s="60"/>
    </row>
    <row r="7" spans="1:19" x14ac:dyDescent="0.15">
      <c r="B7" s="60" t="s">
        <v>141</v>
      </c>
    </row>
    <row r="8" spans="1:19" ht="3.95" customHeight="1" x14ac:dyDescent="0.15">
      <c r="B8" s="60"/>
    </row>
    <row r="9" spans="1:19" x14ac:dyDescent="0.15">
      <c r="B9" s="60" t="s">
        <v>305</v>
      </c>
      <c r="R9" s="76"/>
      <c r="S9" s="76"/>
    </row>
    <row r="10" spans="1:19" ht="3.95" customHeight="1" x14ac:dyDescent="0.15">
      <c r="B10" s="60"/>
    </row>
    <row r="11" spans="1:19" x14ac:dyDescent="0.15">
      <c r="B11" s="60" t="s">
        <v>324</v>
      </c>
    </row>
    <row r="12" spans="1:19" ht="3.95" customHeight="1" x14ac:dyDescent="0.15">
      <c r="B12" s="60"/>
    </row>
    <row r="13" spans="1:19" x14ac:dyDescent="0.15">
      <c r="B13" s="60" t="s">
        <v>139</v>
      </c>
    </row>
    <row r="16" spans="1:19" x14ac:dyDescent="0.15">
      <c r="A16" s="67" t="s">
        <v>22</v>
      </c>
      <c r="B16" s="257" t="s">
        <v>199</v>
      </c>
      <c r="C16" s="257"/>
      <c r="D16" s="257"/>
      <c r="E16" s="257"/>
      <c r="F16" s="257"/>
      <c r="G16" s="257"/>
      <c r="H16" s="257"/>
      <c r="I16" s="257"/>
      <c r="J16" s="257"/>
      <c r="K16" s="257"/>
      <c r="L16" s="257"/>
      <c r="M16" s="257"/>
      <c r="N16" s="257"/>
      <c r="O16" s="257"/>
      <c r="P16" s="257"/>
      <c r="R16" s="76"/>
      <c r="S16" s="76"/>
    </row>
    <row r="17" spans="1:19" x14ac:dyDescent="0.15">
      <c r="A17" s="52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</row>
    <row r="18" spans="1:19" x14ac:dyDescent="0.15">
      <c r="A18" s="52"/>
      <c r="B18" s="71" t="s">
        <v>138</v>
      </c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</row>
    <row r="19" spans="1:19" ht="6" customHeight="1" x14ac:dyDescent="0.15">
      <c r="A19" s="52"/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</row>
    <row r="20" spans="1:19" x14ac:dyDescent="0.15">
      <c r="B20" s="70" t="s">
        <v>137</v>
      </c>
      <c r="C20" s="258">
        <v>0.2</v>
      </c>
      <c r="D20" s="258"/>
      <c r="E20" s="69" t="s">
        <v>134</v>
      </c>
      <c r="G20" s="70" t="s">
        <v>136</v>
      </c>
      <c r="H20" s="258">
        <v>10</v>
      </c>
      <c r="I20" s="258"/>
      <c r="J20" s="69" t="s">
        <v>70</v>
      </c>
      <c r="L20" s="70" t="s">
        <v>135</v>
      </c>
      <c r="M20" s="258">
        <v>500</v>
      </c>
      <c r="N20" s="258"/>
      <c r="O20" s="69" t="s">
        <v>134</v>
      </c>
    </row>
    <row r="23" spans="1:19" x14ac:dyDescent="0.15">
      <c r="A23" s="44" t="s">
        <v>133</v>
      </c>
      <c r="B23" s="60" t="s">
        <v>197</v>
      </c>
      <c r="R23" s="76"/>
      <c r="S23" s="76"/>
    </row>
    <row r="25" spans="1:19" x14ac:dyDescent="0.15">
      <c r="B25" s="68" t="s">
        <v>132</v>
      </c>
    </row>
    <row r="26" spans="1:19" ht="9.9499999999999993" customHeight="1" x14ac:dyDescent="0.15"/>
    <row r="27" spans="1:19" s="60" customFormat="1" x14ac:dyDescent="0.15">
      <c r="B27" s="60" t="s">
        <v>131</v>
      </c>
      <c r="D27" s="259">
        <f>(I27)/1000</f>
        <v>0.2</v>
      </c>
      <c r="E27" s="259"/>
      <c r="F27" s="60" t="s">
        <v>9</v>
      </c>
      <c r="H27" s="67" t="s">
        <v>130</v>
      </c>
      <c r="I27" s="82">
        <v>200</v>
      </c>
      <c r="J27" s="60" t="s">
        <v>129</v>
      </c>
      <c r="K27" s="66"/>
      <c r="N27" s="65"/>
      <c r="O27" s="61"/>
      <c r="R27" s="76"/>
      <c r="S27" s="76"/>
    </row>
    <row r="28" spans="1:19" s="60" customFormat="1" ht="9.9499999999999993" customHeight="1" x14ac:dyDescent="0.15">
      <c r="B28" s="61"/>
      <c r="C28" s="61"/>
      <c r="D28" s="61"/>
      <c r="E28" s="61"/>
      <c r="F28" s="61"/>
      <c r="G28" s="61"/>
      <c r="R28" s="1"/>
      <c r="S28" s="1"/>
    </row>
    <row r="29" spans="1:19" s="60" customFormat="1" x14ac:dyDescent="0.15">
      <c r="B29" s="60" t="s">
        <v>55</v>
      </c>
      <c r="D29" s="260">
        <v>100</v>
      </c>
      <c r="E29" s="260"/>
      <c r="F29" s="44" t="s">
        <v>128</v>
      </c>
      <c r="G29" s="65"/>
      <c r="H29" s="61"/>
      <c r="I29" s="61"/>
      <c r="J29" s="61"/>
      <c r="K29" s="61"/>
      <c r="L29" s="61"/>
      <c r="M29" s="61"/>
      <c r="N29" s="61"/>
      <c r="O29" s="61"/>
      <c r="P29" s="61"/>
      <c r="R29" s="76"/>
      <c r="S29" s="76"/>
    </row>
    <row r="30" spans="1:19" s="61" customFormat="1" ht="12" x14ac:dyDescent="0.15"/>
    <row r="31" spans="1:19" s="60" customFormat="1" x14ac:dyDescent="0.15">
      <c r="B31" s="60" t="s">
        <v>26</v>
      </c>
      <c r="D31" s="259">
        <f>D27*((100+D29)/100)</f>
        <v>0.4</v>
      </c>
      <c r="E31" s="259"/>
      <c r="F31" s="60" t="s">
        <v>127</v>
      </c>
    </row>
    <row r="32" spans="1:19" ht="9.9499999999999993" customHeight="1" x14ac:dyDescent="0.15"/>
    <row r="33" spans="1:32" x14ac:dyDescent="0.15">
      <c r="B33" s="44" t="s">
        <v>126</v>
      </c>
      <c r="G33" s="244">
        <f>(M20/1000)*H20*2</f>
        <v>10</v>
      </c>
      <c r="H33" s="244"/>
      <c r="I33" s="44" t="s">
        <v>125</v>
      </c>
    </row>
    <row r="34" spans="1:32" ht="8.1" customHeight="1" x14ac:dyDescent="0.15">
      <c r="G34" s="64"/>
      <c r="H34" s="64"/>
    </row>
    <row r="35" spans="1:32" x14ac:dyDescent="0.15">
      <c r="B35" s="44" t="s">
        <v>124</v>
      </c>
      <c r="G35" s="244">
        <f>G33*D31</f>
        <v>4</v>
      </c>
      <c r="H35" s="244"/>
      <c r="I35" s="44" t="s">
        <v>123</v>
      </c>
    </row>
    <row r="36" spans="1:32" x14ac:dyDescent="0.15">
      <c r="B36" s="261" t="s">
        <v>38</v>
      </c>
      <c r="C36" s="261"/>
      <c r="D36" s="60"/>
      <c r="E36" s="60"/>
      <c r="F36" s="61"/>
      <c r="G36" s="60"/>
      <c r="H36" s="63" t="s">
        <v>38</v>
      </c>
      <c r="I36" s="62"/>
      <c r="J36" s="61"/>
      <c r="K36" s="61"/>
      <c r="L36" s="60"/>
      <c r="M36" s="60"/>
      <c r="N36" s="60"/>
    </row>
    <row r="37" spans="1:32" x14ac:dyDescent="0.15">
      <c r="B37" s="59" t="s">
        <v>42</v>
      </c>
      <c r="C37" s="59"/>
      <c r="D37" s="59"/>
      <c r="E37" s="59"/>
      <c r="F37" s="59"/>
      <c r="G37" s="59"/>
      <c r="H37" s="262">
        <f>ROUNDUP(G35/5,0)</f>
        <v>1</v>
      </c>
      <c r="I37" s="262"/>
      <c r="J37" s="59" t="s">
        <v>8</v>
      </c>
      <c r="K37" s="59"/>
      <c r="L37" s="255">
        <f>H37*5</f>
        <v>5</v>
      </c>
      <c r="M37" s="256"/>
      <c r="N37" s="59" t="s">
        <v>3</v>
      </c>
      <c r="O37" s="58"/>
    </row>
    <row r="38" spans="1:32" x14ac:dyDescent="0.15">
      <c r="A38" s="46"/>
      <c r="D38" s="46"/>
      <c r="E38" s="57"/>
      <c r="F38" s="57"/>
      <c r="G38" s="57"/>
      <c r="H38" s="46"/>
      <c r="I38" s="46"/>
      <c r="J38" s="46"/>
      <c r="K38" s="46"/>
      <c r="M38" s="56"/>
      <c r="N38" s="56"/>
      <c r="O38" s="46"/>
      <c r="P38" s="46"/>
      <c r="Q38" s="46"/>
      <c r="T38" s="46"/>
      <c r="U38" s="57"/>
      <c r="V38" s="57"/>
      <c r="W38" s="57"/>
      <c r="X38" s="46"/>
      <c r="Y38" s="46"/>
      <c r="Z38" s="46"/>
      <c r="AA38" s="46"/>
      <c r="AC38" s="56"/>
      <c r="AD38" s="56"/>
      <c r="AE38" s="46"/>
      <c r="AF38" s="46"/>
    </row>
    <row r="39" spans="1:32" x14ac:dyDescent="0.15">
      <c r="A39" s="46"/>
      <c r="B39" s="69" t="s">
        <v>314</v>
      </c>
      <c r="P39" s="46"/>
      <c r="Q39" s="46"/>
    </row>
    <row r="40" spans="1:32" ht="9.9499999999999993" customHeight="1" x14ac:dyDescent="0.15"/>
    <row r="41" spans="1:32" s="60" customFormat="1" x14ac:dyDescent="0.15">
      <c r="B41" s="60" t="s">
        <v>131</v>
      </c>
      <c r="D41" s="264">
        <v>1</v>
      </c>
      <c r="E41" s="264"/>
      <c r="F41" s="60" t="s">
        <v>329</v>
      </c>
      <c r="G41"/>
      <c r="H41"/>
      <c r="I41"/>
      <c r="J41"/>
      <c r="K41" s="66"/>
      <c r="N41" s="65"/>
      <c r="O41" s="61"/>
      <c r="R41" s="76"/>
      <c r="S41" s="76"/>
    </row>
    <row r="42" spans="1:32" s="60" customFormat="1" ht="9.9499999999999993" customHeight="1" x14ac:dyDescent="0.15">
      <c r="B42" s="61"/>
      <c r="C42" s="61"/>
      <c r="D42" s="61"/>
      <c r="E42" s="61"/>
      <c r="F42" s="61"/>
      <c r="G42" s="61"/>
      <c r="R42" s="1"/>
      <c r="S42" s="1"/>
    </row>
    <row r="43" spans="1:32" s="60" customFormat="1" x14ac:dyDescent="0.15">
      <c r="B43" s="60" t="s">
        <v>55</v>
      </c>
      <c r="D43" s="260">
        <v>100</v>
      </c>
      <c r="E43" s="260"/>
      <c r="F43" s="44" t="s">
        <v>128</v>
      </c>
      <c r="G43" s="65"/>
      <c r="H43" s="61"/>
      <c r="I43" s="61"/>
      <c r="J43" s="61"/>
      <c r="K43" s="61"/>
      <c r="L43" s="61"/>
      <c r="M43" s="61"/>
      <c r="N43" s="61"/>
      <c r="O43" s="61"/>
      <c r="P43" s="61"/>
      <c r="R43" s="76"/>
      <c r="S43" s="76"/>
    </row>
    <row r="44" spans="1:32" s="61" customFormat="1" ht="12" x14ac:dyDescent="0.15"/>
    <row r="45" spans="1:32" s="60" customFormat="1" x14ac:dyDescent="0.15">
      <c r="B45" s="60" t="s">
        <v>26</v>
      </c>
      <c r="D45" s="265">
        <f>D41*((100+D43)/100)</f>
        <v>2</v>
      </c>
      <c r="E45" s="265"/>
      <c r="F45" s="60" t="s">
        <v>317</v>
      </c>
    </row>
    <row r="46" spans="1:32" ht="9.9499999999999993" customHeight="1" x14ac:dyDescent="0.15"/>
    <row r="47" spans="1:32" x14ac:dyDescent="0.15">
      <c r="B47" s="44" t="s">
        <v>315</v>
      </c>
      <c r="G47" s="244">
        <f>(((C20/1000)*(H20))/2*(M20/1000))*1000</f>
        <v>0.5</v>
      </c>
      <c r="H47" s="244"/>
      <c r="I47" s="44" t="s">
        <v>120</v>
      </c>
    </row>
    <row r="48" spans="1:32" ht="8.1" customHeight="1" x14ac:dyDescent="0.15">
      <c r="G48" s="64"/>
      <c r="H48" s="64"/>
    </row>
    <row r="49" spans="1:15" x14ac:dyDescent="0.15">
      <c r="B49" s="44" t="s">
        <v>124</v>
      </c>
      <c r="G49" s="244">
        <f>G47*D45</f>
        <v>1</v>
      </c>
      <c r="H49" s="244"/>
      <c r="I49" s="44" t="s">
        <v>123</v>
      </c>
    </row>
    <row r="50" spans="1:15" x14ac:dyDescent="0.15">
      <c r="B50" s="261" t="s">
        <v>38</v>
      </c>
      <c r="C50" s="261"/>
      <c r="D50" s="60"/>
      <c r="E50" s="60"/>
      <c r="F50" s="61"/>
      <c r="G50" s="60"/>
      <c r="H50" s="63" t="s">
        <v>38</v>
      </c>
      <c r="I50" s="62"/>
      <c r="J50" s="61"/>
      <c r="K50" s="61"/>
      <c r="L50" s="60"/>
      <c r="M50" s="60"/>
      <c r="N50" s="60"/>
    </row>
    <row r="51" spans="1:15" x14ac:dyDescent="0.15">
      <c r="B51" s="59" t="s">
        <v>316</v>
      </c>
      <c r="C51" s="59"/>
      <c r="D51" s="59"/>
      <c r="E51" s="59"/>
      <c r="F51" s="59"/>
      <c r="G51" s="59"/>
      <c r="H51" s="263">
        <f>ROUNDUP(G49/4,0)</f>
        <v>1</v>
      </c>
      <c r="I51" s="263"/>
      <c r="J51" s="59" t="s">
        <v>8</v>
      </c>
      <c r="K51" s="59"/>
      <c r="L51" s="255">
        <f>H51*4</f>
        <v>4</v>
      </c>
      <c r="M51" s="256"/>
      <c r="N51" s="59" t="s">
        <v>3</v>
      </c>
      <c r="O51" s="58"/>
    </row>
    <row r="54" spans="1:15" customFormat="1" x14ac:dyDescent="0.15">
      <c r="A54" s="85" t="s">
        <v>22</v>
      </c>
      <c r="B54" s="24" t="s">
        <v>308</v>
      </c>
    </row>
    <row r="55" spans="1:15" customFormat="1" ht="12" x14ac:dyDescent="0.15"/>
    <row r="56" spans="1:15" customFormat="1" x14ac:dyDescent="0.15">
      <c r="B56" s="24" t="s">
        <v>319</v>
      </c>
    </row>
    <row r="57" spans="1:15" customFormat="1" ht="12" x14ac:dyDescent="0.15"/>
    <row r="58" spans="1:15" customFormat="1" ht="12" x14ac:dyDescent="0.15"/>
    <row r="59" spans="1:15" customFormat="1" ht="12" x14ac:dyDescent="0.15"/>
    <row r="60" spans="1:15" customFormat="1" ht="12" x14ac:dyDescent="0.15"/>
    <row r="61" spans="1:15" customFormat="1" ht="12" x14ac:dyDescent="0.15"/>
    <row r="62" spans="1:15" customFormat="1" ht="12" x14ac:dyDescent="0.15"/>
    <row r="63" spans="1:15" customFormat="1" ht="12" x14ac:dyDescent="0.15"/>
    <row r="64" spans="1:15" customFormat="1" ht="12" x14ac:dyDescent="0.15"/>
    <row r="65" customFormat="1" ht="12" x14ac:dyDescent="0.15"/>
    <row r="66" customFormat="1" ht="12" x14ac:dyDescent="0.15"/>
    <row r="67" customFormat="1" ht="12" x14ac:dyDescent="0.15"/>
    <row r="68" customFormat="1" ht="12" x14ac:dyDescent="0.15"/>
    <row r="69" customFormat="1" ht="12" x14ac:dyDescent="0.15"/>
    <row r="70" customFormat="1" ht="12" x14ac:dyDescent="0.15"/>
    <row r="71" customFormat="1" ht="12" x14ac:dyDescent="0.15"/>
    <row r="72" customFormat="1" ht="12" x14ac:dyDescent="0.15"/>
    <row r="73" customFormat="1" ht="12" x14ac:dyDescent="0.15"/>
    <row r="74" customFormat="1" ht="12" x14ac:dyDescent="0.15"/>
    <row r="75" customFormat="1" ht="12" x14ac:dyDescent="0.15"/>
    <row r="76" customFormat="1" ht="12" x14ac:dyDescent="0.15"/>
    <row r="77" customFormat="1" ht="12" x14ac:dyDescent="0.15"/>
    <row r="78" customFormat="1" ht="12" x14ac:dyDescent="0.15"/>
    <row r="79" customFormat="1" ht="12" x14ac:dyDescent="0.15"/>
    <row r="80" customFormat="1" ht="12" x14ac:dyDescent="0.15"/>
    <row r="81" customFormat="1" ht="12" x14ac:dyDescent="0.15"/>
    <row r="82" customFormat="1" ht="12" x14ac:dyDescent="0.15"/>
    <row r="83" customFormat="1" ht="12" x14ac:dyDescent="0.15"/>
    <row r="84" customFormat="1" ht="12" x14ac:dyDescent="0.15"/>
  </sheetData>
  <mergeCells count="20">
    <mergeCell ref="L37:M37"/>
    <mergeCell ref="B16:P16"/>
    <mergeCell ref="C20:D20"/>
    <mergeCell ref="H20:I20"/>
    <mergeCell ref="M20:N20"/>
    <mergeCell ref="D27:E27"/>
    <mergeCell ref="D29:E29"/>
    <mergeCell ref="B50:C50"/>
    <mergeCell ref="D31:E31"/>
    <mergeCell ref="G33:H33"/>
    <mergeCell ref="G35:H35"/>
    <mergeCell ref="B36:C36"/>
    <mergeCell ref="H37:I37"/>
    <mergeCell ref="H51:I51"/>
    <mergeCell ref="L51:M51"/>
    <mergeCell ref="D41:E41"/>
    <mergeCell ref="D43:E43"/>
    <mergeCell ref="D45:E45"/>
    <mergeCell ref="G47:H47"/>
    <mergeCell ref="G49:H49"/>
  </mergeCells>
  <phoneticPr fontId="1"/>
  <pageMargins left="0.39370078740157483" right="0.39370078740157483" top="0.51181102362204722" bottom="0.51181102362204722" header="0.31496062992125984" footer="0.31496062992125984"/>
  <pageSetup paperSize="9" orientation="portrait" horizontalDpi="1200" verticalDpi="1200" r:id="rId1"/>
  <colBreaks count="1" manualBreakCount="1">
    <brk id="16" max="5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0.目次</vt:lpstr>
      <vt:lpstr>1.ネオ</vt:lpstr>
      <vt:lpstr>2.ビルダー </vt:lpstr>
      <vt:lpstr>3.CSⅠ</vt:lpstr>
      <vt:lpstr>4.CSⅡ</vt:lpstr>
      <vt:lpstr>5.打継ぎ部処理</vt:lpstr>
      <vt:lpstr>6.ひび割れ補修セット</vt:lpstr>
      <vt:lpstr>7.ひび割れ注入</vt:lpstr>
      <vt:lpstr>8.注入止水</vt:lpstr>
      <vt:lpstr>9.流し込み</vt:lpstr>
      <vt:lpstr>10.CS-21クリアー</vt:lpstr>
      <vt:lpstr>11.CSモルタル</vt:lpstr>
      <vt:lpstr>12.CSポリマー</vt:lpstr>
      <vt:lpstr>'1.ネオ'!Print_Area</vt:lpstr>
      <vt:lpstr>'10.CS-21クリアー'!Print_Area</vt:lpstr>
      <vt:lpstr>'11.CSモルタル'!Print_Area</vt:lpstr>
      <vt:lpstr>'12.CSポリマー'!Print_Area</vt:lpstr>
      <vt:lpstr>'2.ビルダー '!Print_Area</vt:lpstr>
      <vt:lpstr>'3.CSⅠ'!Print_Area</vt:lpstr>
      <vt:lpstr>'4.CSⅡ'!Print_Area</vt:lpstr>
      <vt:lpstr>'5.打継ぎ部処理'!Print_Area</vt:lpstr>
      <vt:lpstr>'6.ひび割れ補修セット'!Print_Area</vt:lpstr>
      <vt:lpstr>'7.ひび割れ注入'!Print_Area</vt:lpstr>
      <vt:lpstr>'8.注入止水'!Print_Area</vt:lpstr>
      <vt:lpstr>'9.流し込み'!Print_Area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成 谷村</cp:lastModifiedBy>
  <cp:lastPrinted>2023-04-13T06:28:31Z</cp:lastPrinted>
  <dcterms:created xsi:type="dcterms:W3CDTF">2018-03-20T01:26:20Z</dcterms:created>
  <dcterms:modified xsi:type="dcterms:W3CDTF">2024-04-12T05:12:24Z</dcterms:modified>
</cp:coreProperties>
</file>